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8E671533-6EE7-445D-80DA-F016749717FF}" xr6:coauthVersionLast="47" xr6:coauthVersionMax="47" xr10:uidLastSave="{00000000-0000-0000-0000-000000000000}"/>
  <workbookProtection workbookAlgorithmName="SHA-512" workbookHashValue="2jXN+mtHA/kSUS7cO+M4fBEEZoXzULQNo5NPzsVTbWXNa37VAApXyZcDBHqd/yIQK4ULtDzQbLluUR8PM9C9Vg==" workbookSaltValue="PvVbvD6K6Ly20BSgNjhz6w==" workbookSpinCount="100000" lockStructure="1"/>
  <bookViews>
    <workbookView xWindow="-93" yWindow="-93" windowWidth="25786" windowHeight="13986" firstSheet="2" activeTab="9" xr2:uid="{00000000-000D-0000-FFFF-FFFF00000000}"/>
  </bookViews>
  <sheets>
    <sheet name="Significance" sheetId="82" r:id="rId1"/>
    <sheet name="Reporting" sheetId="83" r:id="rId2"/>
    <sheet name="Short Instruction" sheetId="84" r:id="rId3"/>
    <sheet name="Auswertung" sheetId="85" r:id="rId4"/>
    <sheet name="Datenübernahme" sheetId="86" r:id="rId5"/>
    <sheet name="Signifikanz" sheetId="87" r:id="rId6"/>
    <sheet name="Ausfüllhinweise" sheetId="88" r:id="rId7"/>
    <sheet name="Kurzanleitung" sheetId="89" r:id="rId8"/>
    <sheet name="Laborproben" sheetId="71" state="hidden" r:id="rId9"/>
    <sheet name="Kontakt" sheetId="65" r:id="rId10"/>
    <sheet name="Teilnehmerdaten" sheetId="17" state="hidden" r:id="rId11"/>
    <sheet name="Ergebnisse" sheetId="5" r:id="rId12"/>
    <sheet name="Mitteilungen" sheetId="15" r:id="rId13"/>
    <sheet name="Methoden" sheetId="42" r:id="rId14"/>
    <sheet name="CyclischeDiglycerine " sheetId="75" state="hidden" r:id="rId15"/>
    <sheet name="Dichte" sheetId="18" state="hidden" r:id="rId16"/>
    <sheet name="Gesamtalkohol" sheetId="21" state="hidden" r:id="rId17"/>
    <sheet name="vorhandAlkohol" sheetId="22" state="hidden" r:id="rId18"/>
    <sheet name="Gesamtextrakt" sheetId="23" state="hidden" r:id="rId19"/>
    <sheet name="Parameter5" sheetId="24" state="hidden" r:id="rId20"/>
    <sheet name="Parameter5a" sheetId="67" state="hidden" r:id="rId21"/>
    <sheet name="Glucose" sheetId="25" state="hidden" r:id="rId22"/>
    <sheet name="Fructose" sheetId="26" state="hidden" r:id="rId23"/>
    <sheet name="Saccharose" sheetId="69" state="hidden" r:id="rId24"/>
    <sheet name="Gesamtsäure" sheetId="27" state="hidden" r:id="rId25"/>
    <sheet name="Weinsäure" sheetId="30" state="hidden" r:id="rId26"/>
    <sheet name="Äpfelsäure" sheetId="28" state="hidden" r:id="rId27"/>
    <sheet name="L-Äpfelsäure" sheetId="50" state="hidden" r:id="rId28"/>
    <sheet name="Milchsäure" sheetId="35" state="hidden" r:id="rId29"/>
    <sheet name="L-Milchsäure" sheetId="51" state="hidden" r:id="rId30"/>
    <sheet name="Flüchtige" sheetId="36" state="hidden" r:id="rId31"/>
    <sheet name="Acetat" sheetId="68" state="hidden" r:id="rId32"/>
    <sheet name="Citronen" sheetId="37" state="hidden" r:id="rId33"/>
    <sheet name="FreieSO2" sheetId="38" state="hidden" r:id="rId34"/>
    <sheet name="GesamtSO2" sheetId="39" state="hidden" r:id="rId35"/>
    <sheet name="Reduktone1" sheetId="43" state="hidden" r:id="rId36"/>
    <sheet name="Reduktone2" sheetId="44" state="hidden" r:id="rId37"/>
    <sheet name="Reduktone" sheetId="70" state="hidden" r:id="rId38"/>
    <sheet name="Druck" sheetId="41" state="hidden" r:id="rId39"/>
    <sheet name="CO2" sheetId="40" state="hidden" r:id="rId40"/>
    <sheet name="Gluconsäure" sheetId="73" state="hidden" r:id="rId41"/>
  </sheets>
  <externalReferences>
    <externalReference r:id="rId42"/>
    <externalReference r:id="rId43"/>
    <externalReference r:id="rId44"/>
    <externalReference r:id="rId45"/>
    <externalReference r:id="rId46"/>
    <externalReference r:id="rId47"/>
    <externalReference r:id="rId48"/>
  </externalReferences>
  <definedNames>
    <definedName name="_xlnm._FilterDatabase" localSheetId="13" hidden="1">Methoden!$A$1:$C$160</definedName>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14">#REF!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14">#REF!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9">#REF!</definedName>
    <definedName name="Parameter2" localSheetId="2">#REF!</definedName>
    <definedName name="Parameter2">Gesamtalkohol!$B$3:$B$9</definedName>
    <definedName name="Parameter2alt" localSheetId="6">#REF!</definedName>
    <definedName name="Parameter2alt" localSheetId="14">#REF!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14">[2]Parameter2!$B$3:$B$18</definedName>
    <definedName name="test" localSheetId="9">[4]Parameter2!$B$3:$B$18</definedName>
    <definedName name="test" localSheetId="7">[5]Parameter2!$B$3:$B$18</definedName>
    <definedName name="test" localSheetId="1">[1]Parameter2!$B$3:$B$18</definedName>
    <definedName name="test" localSheetId="2">[5]Parameter2!$B$3:$B$18</definedName>
    <definedName name="test">[6]Parameter2!$B$3:$B$18</definedName>
    <definedName name="test1" localSheetId="6">[7]Parameter2!$B$3:$B$18</definedName>
    <definedName name="test1" localSheetId="7">[7]Parameter2!$B$3:$B$18</definedName>
    <definedName name="test1" localSheetId="2">[7]Parameter2!$B$3:$B$18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7" l="1"/>
  <c r="C28" i="17"/>
  <c r="B29" i="17"/>
  <c r="C29" i="17"/>
  <c r="B30" i="17"/>
  <c r="C30" i="17"/>
  <c r="B31" i="17"/>
  <c r="C31" i="17"/>
  <c r="B32" i="17"/>
  <c r="C32" i="17"/>
  <c r="H45" i="5" l="1"/>
  <c r="H39" i="5"/>
  <c r="F45" i="5"/>
  <c r="A15" i="5"/>
  <c r="A14" i="5"/>
  <c r="F4" i="5"/>
  <c r="F38" i="5"/>
  <c r="B11" i="17"/>
  <c r="B10" i="17"/>
  <c r="C1" i="75"/>
  <c r="F5" i="5" l="1"/>
  <c r="A98" i="5"/>
  <c r="I98" i="5"/>
  <c r="A99" i="5" s="1"/>
  <c r="C1" i="73"/>
  <c r="A1" i="37" l="1"/>
  <c r="A1" i="36"/>
  <c r="A1" i="50"/>
  <c r="A1" i="27"/>
  <c r="C1" i="40"/>
  <c r="C1" i="41"/>
  <c r="C24" i="41"/>
  <c r="C31" i="41"/>
  <c r="C1" i="70"/>
  <c r="C1" i="44"/>
  <c r="C1" i="43"/>
  <c r="A1" i="39"/>
  <c r="C1" i="39"/>
  <c r="H38" i="5" s="1"/>
  <c r="A1" i="38"/>
  <c r="C1" i="38"/>
  <c r="H36" i="5" s="1"/>
  <c r="C1" i="37"/>
  <c r="H35" i="5" s="1"/>
  <c r="C1" i="68"/>
  <c r="C1" i="36"/>
  <c r="H33" i="5" s="1"/>
  <c r="A1" i="51"/>
  <c r="C1" i="51"/>
  <c r="H32" i="5" s="1"/>
  <c r="A1" i="35"/>
  <c r="C1" i="35"/>
  <c r="C1" i="50"/>
  <c r="H30" i="5" s="1"/>
  <c r="A1" i="28"/>
  <c r="C1" i="28"/>
  <c r="A1" i="30"/>
  <c r="C1" i="30"/>
  <c r="H28" i="5" s="1"/>
  <c r="C1" i="27"/>
  <c r="H27" i="5" s="1"/>
  <c r="C1" i="69"/>
  <c r="A1" i="26"/>
  <c r="C1" i="26"/>
  <c r="H26" i="5" s="1"/>
  <c r="A1" i="25"/>
  <c r="C1" i="25"/>
  <c r="H25" i="5" s="1"/>
  <c r="C1" i="67"/>
  <c r="A1" i="24"/>
  <c r="C1" i="24"/>
  <c r="H24" i="5" s="1"/>
  <c r="A1" i="23"/>
  <c r="C1" i="23"/>
  <c r="H23" i="5" s="1"/>
  <c r="A1" i="22"/>
  <c r="C1" i="22"/>
  <c r="H22" i="5" s="1"/>
  <c r="A1" i="21"/>
  <c r="C1" i="21"/>
  <c r="H21" i="5" s="1"/>
  <c r="A1" i="18"/>
  <c r="C1" i="18"/>
  <c r="H20" i="5" s="1"/>
  <c r="H1" i="15"/>
  <c r="F20" i="5"/>
  <c r="I52" i="5" s="1"/>
  <c r="F21" i="5"/>
  <c r="F22" i="5"/>
  <c r="I56" i="5" s="1"/>
  <c r="F23" i="5"/>
  <c r="I58" i="5" s="1"/>
  <c r="F24" i="5"/>
  <c r="I60" i="5" s="1"/>
  <c r="F25" i="5"/>
  <c r="I62" i="5" s="1"/>
  <c r="F26" i="5"/>
  <c r="I64" i="5" s="1"/>
  <c r="F27" i="5"/>
  <c r="I68" i="5" s="1"/>
  <c r="F28" i="5"/>
  <c r="I70" i="5" s="1"/>
  <c r="F29" i="5"/>
  <c r="I72" i="5" s="1"/>
  <c r="H29" i="5"/>
  <c r="F30" i="5"/>
  <c r="I74" i="5" s="1"/>
  <c r="F31" i="5"/>
  <c r="H31" i="5"/>
  <c r="F32" i="5"/>
  <c r="I78" i="5" s="1"/>
  <c r="F33" i="5"/>
  <c r="I80" i="5" s="1"/>
  <c r="F34" i="5"/>
  <c r="I86" i="5" s="1"/>
  <c r="H34" i="5"/>
  <c r="F35" i="5"/>
  <c r="I90" i="5" s="1"/>
  <c r="F36" i="5"/>
  <c r="I92" i="5" s="1"/>
  <c r="I36" i="5"/>
  <c r="I95" i="5"/>
  <c r="I38" i="5"/>
  <c r="F39" i="5"/>
  <c r="F40" i="5"/>
  <c r="I100" i="5" s="1"/>
  <c r="H40" i="5"/>
  <c r="F42" i="5"/>
  <c r="I108" i="5" s="1"/>
  <c r="H42" i="5"/>
  <c r="A52" i="5"/>
  <c r="A54" i="5"/>
  <c r="A56" i="5"/>
  <c r="A58" i="5"/>
  <c r="A62" i="5"/>
  <c r="A64" i="5"/>
  <c r="A68" i="5"/>
  <c r="A70" i="5"/>
  <c r="A80" i="5"/>
  <c r="H81" i="5"/>
  <c r="H82" i="5"/>
  <c r="A86" i="5"/>
  <c r="A90" i="5"/>
  <c r="B104" i="5"/>
  <c r="B106" i="5"/>
  <c r="I106" i="5"/>
  <c r="B1" i="17"/>
  <c r="B2" i="17"/>
  <c r="B4" i="17"/>
  <c r="D5" i="17"/>
  <c r="D8" i="17" s="1"/>
  <c r="B5" i="17" s="1"/>
  <c r="B6" i="17"/>
  <c r="B7" i="17"/>
  <c r="B13" i="17"/>
  <c r="C13"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16" i="65"/>
  <c r="B17" i="65"/>
  <c r="B18" i="65"/>
  <c r="B19" i="65"/>
  <c r="A109" i="5" l="1"/>
  <c r="A87" i="5"/>
  <c r="A101" i="5"/>
  <c r="A107" i="5"/>
  <c r="A79" i="5"/>
  <c r="A65" i="5"/>
  <c r="A63" i="5"/>
  <c r="A97" i="5"/>
  <c r="A91" i="5"/>
  <c r="A85" i="5"/>
  <c r="I76" i="5"/>
  <c r="A77" i="5" s="1"/>
  <c r="A73" i="5"/>
  <c r="A94" i="5"/>
  <c r="A71" i="5"/>
  <c r="A69" i="5"/>
  <c r="A61" i="5"/>
  <c r="A59" i="5"/>
  <c r="A57" i="5"/>
  <c r="A53" i="5"/>
  <c r="A75" i="5"/>
  <c r="I54" i="5"/>
  <c r="A5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D4582E2-E43F-439B-8BC8-DC6E50E926D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DDC286B-4D52-4387-BCE3-38391A703C4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7052693D-40A9-4BC2-9F1C-410AA4A1C00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A00-000001000000}">
      <text>
        <r>
          <rPr>
            <b/>
            <sz val="8"/>
            <color indexed="81"/>
            <rFont val="Tahoma"/>
            <family val="2"/>
          </rPr>
          <t>Bitte geben Sie unbedingt Ihre Kunden-Nr. ein (nur Ziffern)
Fill in Your Client Number (numbers only)</t>
        </r>
      </text>
    </comment>
    <comment ref="G2" authorId="0" shapeId="0" xr:uid="{C8E49661-779A-4682-A8DE-55E89794DD1A}">
      <text>
        <r>
          <rPr>
            <b/>
            <sz val="8"/>
            <color indexed="81"/>
            <rFont val="Tahoma"/>
            <family val="2"/>
          </rPr>
          <t>Bitte geben Sie unbedingt Ihre Kunden-Nr. ein (nur Ziffern)
Fill in Your Client Number (numbers only)</t>
        </r>
      </text>
    </comment>
    <comment ref="A16" authorId="0" shapeId="0" xr:uid="{00000000-0006-0000-0A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(das System hatte Ihnen per eMail eine Auswertenummer mitgeteilt)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Aktualisierung vollständig gelöscht werden.</t>
        </r>
      </text>
    </comment>
    <comment ref="D18" authorId="0" shapeId="0" xr:uid="{00000000-0006-0000-0A00-000004000000}">
      <text>
        <r>
          <rPr>
            <b/>
            <sz val="8"/>
            <color indexed="81"/>
            <rFont val="Tahoma"/>
            <family val="2"/>
          </rPr>
          <t>LVU:</t>
        </r>
        <r>
          <rPr>
            <sz val="8"/>
            <color indexed="81"/>
            <rFont val="Tahoma"/>
            <family val="2"/>
          </rPr>
          <t xml:space="preserve">
Geben Sie in dieser Spalte das Ergebnis der Analyse der ersten Probeneinheit an
Fill in these coloumn the results of the analysis of the first sample unit</t>
        </r>
      </text>
    </comment>
    <comment ref="E18" authorId="0" shapeId="0" xr:uid="{00000000-0006-0000-0A00-000005000000}">
      <text>
        <r>
          <rPr>
            <b/>
            <sz val="8"/>
            <color indexed="81"/>
            <rFont val="Tahoma"/>
            <family val="2"/>
          </rPr>
          <t>LVU:</t>
        </r>
        <r>
          <rPr>
            <sz val="8"/>
            <color indexed="81"/>
            <rFont val="Tahoma"/>
            <family val="2"/>
          </rPr>
          <t xml:space="preserve">
Geben Sie in dieser Spalte das Ergebnis der Analyse der zweiten Probeneinheit an
Fill in these coloumn the results of the analysis of the second sample unit</t>
        </r>
      </text>
    </comment>
    <comment ref="A20" authorId="0" shapeId="0" xr:uid="{00000000-0006-0000-0A00-000006000000}">
      <text>
        <r>
          <rPr>
            <b/>
            <sz val="8"/>
            <color indexed="81"/>
            <rFont val="Tahoma"/>
            <family val="2"/>
          </rPr>
          <t>LVU:</t>
        </r>
        <r>
          <rPr>
            <sz val="8"/>
            <color indexed="81"/>
            <rFont val="Tahoma"/>
            <family val="2"/>
          </rPr>
          <t xml:space="preserve">
Beim Parameter Relative Dichte 20 °C/20 °C wird die Angabe von 5 Nachkommastellen benötigt, um Abweichungen durch Rundungen im Labor zu verhindern.</t>
        </r>
      </text>
    </comment>
  </commentList>
</comments>
</file>

<file path=xl/sharedStrings.xml><?xml version="1.0" encoding="utf-8"?>
<sst xmlns="http://schemas.openxmlformats.org/spreadsheetml/2006/main" count="1138" uniqueCount="582">
  <si>
    <t>Allg. Verwaltungsvorschrift Kap. V.3a oder Franck-Junge, Weinanalytik B.V.3a (Auffüllen des Destillationsrückstandes; "indirekter Extrakt")</t>
  </si>
  <si>
    <t>Allg. Verwaltungsvorschrift Kap. V.3b oder Franck-Junge, Weinanalytik B.V.3b (Bestimmung durch Eindampfen; "direkter Extrakt")</t>
  </si>
  <si>
    <t xml:space="preserve">OIV-MA-AS2-03B (Typ IV-Methode), modifiziert </t>
  </si>
  <si>
    <t>OIV-MA-AS2-03B (Typ IV-Methode)</t>
  </si>
  <si>
    <t>Zur Berechnung des Gesamtextraktes aus der Dirchte und der Refraktion des Weines sind in der Literatur verschiedene Formeln angegeben, die zu unterschiedlichen Ergebnissen führen können. Daher ist zur näheren Charakterisierung der Formelautor, z.B. Lay, Heidger oder Würdig anzugeben.</t>
  </si>
  <si>
    <t xml:space="preserve">OIV-MA-AS311-02 (enzymatisch als Summe aus Glucose und Fructose) </t>
  </si>
  <si>
    <t>Temperatur-Korrekturtabelle oder Korrekturfunktion:</t>
  </si>
  <si>
    <t>andere Tabelle oder Korrekturfunktion (Formel und Fundstelle bitte angeben)</t>
  </si>
  <si>
    <t>Troost/Rhein/Bach: Sekt, Schaumwein, Perlwein (Ulmer, 2. Aufl.); S. 231, Tab. 25</t>
  </si>
  <si>
    <t>Troost/Haushofer: Sekt, Schaumwein und Perlwein (Ulmer, 1. Aufl.), S. 266, Tab. 25</t>
  </si>
  <si>
    <t>VO(EG) Nr. 2676/90 Anhang Nr. 37 Tabelle 1</t>
  </si>
  <si>
    <t>Enzymatisch, Summe von D- und L-Form</t>
  </si>
  <si>
    <t>Enzymatisch nach Roche / r-biopharm</t>
  </si>
  <si>
    <t>L-Äpfelsäure wird mit L-Malat-Dehydrogenase zu Oxalacetat umgesetzt, das in Gegenwart von Glutamat durch Glutamat-Oxalacetat-Transaminase in L-Aspartat überführt wird.</t>
  </si>
  <si>
    <t>Referenzmethode: Gleichzeitige Umsetzung von L- und D-Lactat mit L- bzw. D-Lactat-Dehydrogenase zu Pyruvat. Pyruvat wird in Anwesenheit von L-Glutamat mit Glutamat-Pyruvat-Transaminase entfernt.</t>
  </si>
  <si>
    <t>Modifkation</t>
  </si>
  <si>
    <t>OIV-MA-AS311-01B bzw. VO(EWG) Nr. 2676/90 Nr. 5.2.1.1:
Der neutralisierte und vom Alkohol befreite Wein wird mit Anionenaustauscher behandelt und anschließend mit Bleiacetat geklärt; Das Klärungsverfahren ist seit 2009 zurückgezogen.
OIV-MA-AS311-01C bzw. VO(EWG) Nr. 2676/90 Nr. 5.4:
Bestimmung durch Oxidation mit Kupfersulfat in alkalischem Medium und anschließender iodometrischer Bestimmung des Kupferionenüberschusses (Verfahren nach Luff-Schoorl); 
Die Beschreibung der Bestimmung ist seit 2009 zurückgezogen aber weiterhin Bestandteil der Bestimmung der 'Reduzierenden Stoffe' unter OIV-MA-AS311-01A</t>
  </si>
  <si>
    <t>Vergärbare Zucker
(reduzierende Stoffe)</t>
  </si>
  <si>
    <t>OIV-MA-AS311-02 (enzymatisch als Summe aus Glucose und Fructose), modifiziert</t>
  </si>
  <si>
    <t>OIV-MA-AS2-01A, Nr. 2B und 5 (Typ I-Methode: elektronische Dichtebestimmung mithilfe eines Biegeschwingers)</t>
  </si>
  <si>
    <t>OIV-MA-AS2-01A, Nr. 2B und 5 (Typ I-Methode: elektronische Dichtebestimmung mithilfe eines Biegeschwingers), modifiziert</t>
  </si>
  <si>
    <t>Inversion mit Säure; Bestimmungsmethode wie vor Inversion</t>
  </si>
  <si>
    <t>Inversion mit Enzym; Bestimmungsmethode wie vor Inversion</t>
  </si>
  <si>
    <t>sonstiges Inversionsverfahren; Bestimmungsmethode wie vor Inversion</t>
  </si>
  <si>
    <t>Fourier-Transform-Infrarotspektroskopie</t>
  </si>
  <si>
    <t>Acetat (als Essigsäure)</t>
  </si>
  <si>
    <t>OIV-MA-AS313-02 (Typ I-Methode; weitere Modifikationen; außerdem Angabe zur SO2-Korrektur erforderlich)</t>
  </si>
  <si>
    <t>Saccharose</t>
  </si>
  <si>
    <t>HPLC (verschiedene Ausführungsformen)</t>
  </si>
  <si>
    <t>Beschreibung der verwendeten Analysenverfahren (Teil 3)</t>
  </si>
  <si>
    <t>Parameter 18</t>
  </si>
  <si>
    <t>Enzymatisch nach r-biopharm / Roche Nr. 10 716 260 035  (Saccharose, D-Glucose, D-Fructose)</t>
  </si>
  <si>
    <t>SCIL-Testsatz Nr. 1247 (Saccharose, D-Glucose, D-Fructose)</t>
  </si>
  <si>
    <t>Enzymatisch nach r-biopharm / Roche Nr. 10 139 041 035 + PGF 127396 (Saccharose, D-Glucose, D-Fructose)</t>
  </si>
  <si>
    <t>orientierende Methode bei Gehalten unter 35 mg/L: Iodometrische Titration mit elektrometrischer Endpunktbestimmung (Dead Stop)</t>
  </si>
  <si>
    <t>orientierende Methode bei Gehalten unter 35 mg/L: Iodometrische Titration mit 5 - 10 Tropfen einer Glycerin/Wasser-Stärkelösung mit 2,5 % Stärke zur Endpunktbestimmung</t>
  </si>
  <si>
    <t>exakte Methode (verbindlich bei Anwesenheit von Ascorbinsäure):
Pipettieren des Erzeugnisses in Metaphosphorsäure einmal ohne und einmal mit Zusatz von Glyoxal zur Bindung von Freiem Schwefeldioxid. Iodometrische Titration mit 5 - 10 Tropfen einer Glycerin/Wasser-Stärkelösung mit 2,5 % Stärke zur Endpunktbestimmung</t>
  </si>
  <si>
    <t>verfahrensbedingt nicht erfasst, z.B. bei Destillation oder colorimetrischer Bestimmung (Pararosanilin, DNTB)</t>
  </si>
  <si>
    <t>Zur Beschreibung des Analysenverfahrens verwenden Sie bitte die im unteren Teil dieses Datenblatts enthaltenen Auswahlfelder.
To describe your method use the Pulldown-menus following after the result area</t>
  </si>
  <si>
    <t>Schweflige Säure, gesamt</t>
  </si>
  <si>
    <t>Parameter</t>
  </si>
  <si>
    <t>Einheit</t>
  </si>
  <si>
    <t>Postleitzahl</t>
  </si>
  <si>
    <t>ergebnisse@lvus.de</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</si>
  <si>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</si>
  <si>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</si>
  <si>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</si>
  <si>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</si>
  <si>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</si>
  <si>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</si>
  <si>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</si>
  <si>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</si>
  <si>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</si>
  <si>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</si>
  <si>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</si>
  <si>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</si>
  <si>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</si>
  <si>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</si>
  <si>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</si>
  <si>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</si>
  <si>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Citronensäure, wasserfrei</t>
  </si>
  <si>
    <t>Enzymatisch mit SCIL-Testsatz Nr. 5140</t>
  </si>
  <si>
    <t>FTIR-Spektroskopie (mittleres Infrarot, z.B.WineScan)</t>
  </si>
  <si>
    <t>Ionenchromatographie, verschiedene Ausführungsformen</t>
  </si>
  <si>
    <t>FTIR-Spektroskopie(mittleres Infrarot, z.B. WineScan)</t>
  </si>
  <si>
    <t>FTIR-Spektroskopie (mittleres Infrarot, z.B. WineScan)</t>
  </si>
  <si>
    <t>A.Schmitt, Aktuelle Weinanalytik (bitte Angabe präzisieren!)</t>
  </si>
  <si>
    <t>A. Schmitt, Aktuelle Weinanalytik (bitte Angabe präzisieren!)</t>
  </si>
  <si>
    <t>Parameter 4</t>
  </si>
  <si>
    <t>Parameter 5</t>
  </si>
  <si>
    <t>Parameter 6</t>
  </si>
  <si>
    <t>Parameter 7</t>
  </si>
  <si>
    <t>Parameter 8</t>
  </si>
  <si>
    <t>Methode</t>
  </si>
  <si>
    <t>Bezeichnung des Analysenverfahrens</t>
  </si>
  <si>
    <t>x</t>
  </si>
  <si>
    <t>Parameter 9</t>
  </si>
  <si>
    <t>ohne</t>
  </si>
  <si>
    <t>Relative Dichte 20°/20° C</t>
  </si>
  <si>
    <t>Glucose, wasserfrei</t>
  </si>
  <si>
    <t>Fructose, wasserfrei</t>
  </si>
  <si>
    <t>Teilnahmen</t>
  </si>
  <si>
    <t>Teilnahme</t>
  </si>
  <si>
    <t>Beschreibung der verwendeten Analysenverfahren (Teil 2)</t>
  </si>
  <si>
    <t>Beschreibung der verwendeten Analysenverfahren (Teil 1)</t>
  </si>
  <si>
    <t>Parameter 10</t>
  </si>
  <si>
    <t>Citronensäure</t>
  </si>
  <si>
    <t>Signifikante
Stellen</t>
  </si>
  <si>
    <t>Deadline</t>
  </si>
  <si>
    <t>Allgemeine Verwaltungsvorschrift Kap. V.1; Franck-Junge, Weinanalytik, B.V.1</t>
  </si>
  <si>
    <t>pyknometrisch</t>
  </si>
  <si>
    <t>FTIR-Spektroskopie (mittleres Infrarot; z.B. WineScan)</t>
  </si>
  <si>
    <t>Amtliche Sammlung nach § 64 LFGB Nr. L 31.00-3 (nur modifiziert durch Titration bis pH 7,0)</t>
  </si>
  <si>
    <t>vorhandener Alkohol</t>
  </si>
  <si>
    <t>%vol</t>
  </si>
  <si>
    <t>Ergebnisdatenblatt
Resultsheet</t>
  </si>
  <si>
    <t>Kunden-Nr.
Client-Nb.</t>
  </si>
  <si>
    <t>Postleitzahl
ZIP-Code</t>
  </si>
  <si>
    <t>Annahmeschluss/Deadline:</t>
  </si>
  <si>
    <t>Tabelle wurde bereits einmal erfolgreich gesendet, es handelt sich um eine Aktualisierung:
Sheet was already sent successfully - this is an update of the results</t>
  </si>
  <si>
    <t>Gesamtalkohol</t>
  </si>
  <si>
    <t>Gesamtextrakt</t>
  </si>
  <si>
    <t>Weinsäure</t>
  </si>
  <si>
    <t>Parameter 11</t>
  </si>
  <si>
    <t>Parameter 12</t>
  </si>
  <si>
    <t>Parameter 13</t>
  </si>
  <si>
    <t>Parameter 14</t>
  </si>
  <si>
    <t>Parameter 15</t>
  </si>
  <si>
    <t>g/L</t>
  </si>
  <si>
    <t>mg/L</t>
  </si>
  <si>
    <t>L-Äpfelsäure</t>
  </si>
  <si>
    <t>L-Milchsäure</t>
  </si>
  <si>
    <t>Druckmessung</t>
  </si>
  <si>
    <t>CO2-Bestimmung</t>
  </si>
  <si>
    <t>Teilnahme:</t>
  </si>
  <si>
    <t>Liegt der Gehalt eines Parameters unterhalb Ihrer Bestimmungsgrenze, geben Sie bitte die Bestimmungsgrenze mit vorgestelltem "&lt; " an.
If the content of a parameter is lower than the limit of quantification, report the limit of quantification with a "&lt; " in front of the value.</t>
  </si>
  <si>
    <t>Falls Sie einen Parameter nicht bearbeiten, lassen Sie die zugehörigen Ergebnisdatenfelder bitte leer.
If you are not analysing parameters in your laboratory do not write anything into the corresponding fields for the results.</t>
  </si>
  <si>
    <t>HPLC, diverse Ausführungsformen</t>
  </si>
  <si>
    <t>Amtliche Sammlung nach § 64 LFGB Nr. L 37.00-1</t>
  </si>
  <si>
    <t>berechnet nach Tabarie</t>
  </si>
  <si>
    <t>Verfahren nach Rebelein</t>
  </si>
  <si>
    <t>Verfahren nach Luff-Schoorl</t>
  </si>
  <si>
    <t>Flüchtige Säure (als Essigsäure)</t>
  </si>
  <si>
    <t>Gesamtsäure (als Weinsäure)</t>
  </si>
  <si>
    <t>interne</t>
  </si>
  <si>
    <t>HPLC, verschiedene Ausführungsformen</t>
  </si>
  <si>
    <t>Referenzmethode: Destillation nach Neutralisation mit Natronlauge; Destillatdichte pyknometrisch oder mit Densitometer(Biegschwinger)</t>
  </si>
  <si>
    <t>Allgemeine Verwaltungsvorschrift Kap. V.3c oder Franck, Weinanalytik B.V.3c (Berechnung nach Tabarie; "berechneter Extrakt")</t>
  </si>
  <si>
    <t>Destillation nach Alkalisierung mit Calciumhydroxid; 200 ml Destillat obligatorisch! Bestimmung der Destillatdichte mit Hydrostat. Waage.</t>
  </si>
  <si>
    <t>Destillation nach Alkalisierung mit Calciumhydroxid; 200 ml Destillat obligatorisch! Bestimmung der Destillatdichte mit Pyknometer.</t>
  </si>
  <si>
    <t>OIV-MA-AS2-01A, Nr. 2A und 4 (Typ I-Methode: Pyknometrie)</t>
  </si>
  <si>
    <t>OIV-MA-AS2-01A, Nr. 2A und 4 (Typ I-Methode: Pyknometrie), modifiziert</t>
  </si>
  <si>
    <t>Amtliche Sammlung nach § 64 LFGB L 36.00-3 (Pyknometrie)</t>
  </si>
  <si>
    <t>Amtliche Sammlung nach § 64 LFGB L 36.00-3 (Pyknometrie), modifiziert</t>
  </si>
  <si>
    <t>Schweizer. Lebensmittelbuch SLMB. Methode Nr. 832, mit Schwingungs-Resonanz-Densitometer (Biegeschwinger)</t>
  </si>
  <si>
    <t>Schweizer. Lebensmittelbuch SLMB. Methode Nr. 832, mit Aräometer</t>
  </si>
  <si>
    <t>Bezeichnung des Analyseverfahrens in der Auswahl-Liste</t>
  </si>
  <si>
    <t>modifiziert</t>
  </si>
  <si>
    <t>Vorhandener Alkohol [%vol] + (Vergärbare [Gesamt]zucker [g/L] * 0,47 / 7,8924)</t>
  </si>
  <si>
    <t>Vorhandener Alkohol [%vol] + Vergärbare [Gesamt]zucker [g/100ml] * 0,6</t>
  </si>
  <si>
    <t>Vorhandener Alkohol [%vol] + Vergärbare [Gesamt]zucker [g/L] * 0,465 * 0,1267</t>
  </si>
  <si>
    <t>OIV-MA-AS312-01A Nr. 2.1 und 2.2 A oder Nr. 3 und Nr. 4 A (Typ I-Methode: Pyknometrie); setzt 200 ml Destillat voraus!</t>
  </si>
  <si>
    <t>OIV-MA-AS312-01A Nr. 2.1 und 2.2 A oder Nr. 3 und Nr. 4 A (Typ I-Methode: Pyknometrie), modifiziert</t>
  </si>
  <si>
    <t>OIV-MA-AS312-01A Nr. 2.1 und 2.2 C oder Nr. 3 und Nr. 4 C (Typ I-Methode mit hydrostatischer Waage); setzt 200 ml Destillat voraus!</t>
  </si>
  <si>
    <t>OIV-MA-AS312-01A Nr. 2.1 und 2.2 C oder Nr. 3 und Nr. 4 C (Typ I-Methode mit hydrostatischer Waage), modifiziert</t>
  </si>
  <si>
    <t>einfache Destillation ohne Neutralisation; Dichte des Destillats pyknometrisch bestimmt</t>
  </si>
  <si>
    <t>berechnet aus Dichte und Refraktion (Formel-Autor angeben!)</t>
  </si>
  <si>
    <t>OIV-MA-AS312-01A Nr. 2.1 und 2.2 B oder Nr. 3 und Nr. 4 B (Typ I-Methode: elektron. Densitometrie [Biegeschwinger]); 200 ml Destillat!</t>
  </si>
  <si>
    <t>Wiederfindung im Zusatzversuch [%]:</t>
  </si>
  <si>
    <r>
      <t>Einfluss durch Zusatz von Oxidationsmittel (zum Beispiel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ausgeschlossen</t>
    </r>
  </si>
  <si>
    <t>Angaben zur Art der Modifikation müssen eine Mitteilung zur SO2-Korrektur einschließen!</t>
  </si>
  <si>
    <t>Genauigkeit der Ablesung des Verbrauchs an Titrationsmittel bei der Probe [%]</t>
  </si>
  <si>
    <t>OIV-MA-AS312-01A Nr. 2.1 und 2.2 B oder Nr. 3 und Nr. 4 B (Typ I-Methode: elektron. Densitometrie [Biegeschwinger]), modifiziert</t>
  </si>
  <si>
    <t>Vorhandener Alkohol [%vol] + (Vergärbare [Gesamt]zucker [g/L] * 0,47 / 7,8924); Erläuterung siehe Tabellenblatt "Methoden"</t>
  </si>
  <si>
    <t>Vorhandener Alkohol [%vol] + Vergärbare [Gesamt]zucker [g/100ml] * 0,6; Erläuterung siehe Tabellenblatt "Methoden"</t>
  </si>
  <si>
    <t>Vorhandener Alkohol [%vol] + Vergärbare [Gesamt]zucker [g/L] * 0,465 * 0,1267; Erläuterung siehe Tabellenblatt "Methoden"</t>
  </si>
  <si>
    <t>Schweizer. Lebensmittelbuch SLMB, Methode Nr. 835 (neutralisiert, destilliert, Destillatdichte mit  elektron. Densitometrie (Biegeschwinger)</t>
  </si>
  <si>
    <t>einfache Destillation ohne Neutralisation; Destillatdichte mit elektron. Densitometrie (Biegeschwinger)</t>
  </si>
  <si>
    <t>Hochleistungsflüssigkeitschromatographie(HPLC), diverse Ausführungsformen</t>
  </si>
  <si>
    <t>Hochleistungsflüssigkeitschromatographie (HPLC), diverse Ausführungsformen</t>
  </si>
  <si>
    <t>Allgemeine Verwaltungsvorschrift Kap. V. 2; Franck-Junge, Weinanalytik B.V.2</t>
  </si>
  <si>
    <t>Destillation ohne Alkalisierung; falls Flüchtige Säure &gt; 1,2 g/L wird die Destillatdichte nach acidmetrischer Bestimmung der übergegangenen Flüchtigen Säure korrigiert; Destillatdichte pyknometrisch oder mit elektronischer Schwingungs-Resonanz-Densitometrie (Biegeschwinger)</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</si>
  <si>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</si>
  <si>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</si>
  <si>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</si>
  <si>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</si>
  <si>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</si>
  <si>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</si>
  <si>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</si>
  <si>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</si>
  <si>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</si>
  <si>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</si>
  <si>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</si>
  <si>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</si>
  <si>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</si>
  <si>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</si>
  <si>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</si>
  <si>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</si>
  <si>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</si>
  <si>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</si>
  <si>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Kontaktperson</t>
  </si>
  <si>
    <t>Contact person</t>
  </si>
  <si>
    <t>Name</t>
  </si>
  <si>
    <t>eMail</t>
  </si>
  <si>
    <t>eMail-Address</t>
  </si>
  <si>
    <t>Telefon (inklusive Vorwahl):</t>
  </si>
  <si>
    <t>telefone (including country and area code)</t>
  </si>
  <si>
    <t>Beispiel für die Eingabe von 2 eMail-Adressen:
Example how to type in 2 different e-mail addresses:</t>
  </si>
  <si>
    <t>info@lvus.de; ergebnisse@lvus.de</t>
  </si>
  <si>
    <t>eMail-Kontrolle:</t>
  </si>
  <si>
    <t>check of the e-Mail address</t>
  </si>
  <si>
    <t>Ergebnis der Überprüfung:</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</si>
  <si>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</si>
  <si>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</si>
  <si>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Gleichzeitige Umsetzung von L- und D-Lactat mit L- bzw. D-Lactat-Dehydrogenase zu Pyruvat. Pyruvat wird in Anwesenheit von L-Glutamat mit Glutamat-Pyruvat-Transaminase entfernt; auch Summe nach getrennter Bestimmung von L- und D-Milchsäure.</t>
  </si>
  <si>
    <t>Enzymatisch, L-Milchsäure nach Roche / r-biopharm Nr. 10139084035</t>
  </si>
  <si>
    <t>Umsetzung von L-Lactat mit L-Lactat-Dehydrogenase zu Pyruvat. Pyruvat wird in Anwesenheit von L-Glutamat mit Glutamat-Pyruvat-Transaminase entfernt.</t>
  </si>
  <si>
    <t>Sonstiges / other</t>
  </si>
  <si>
    <t>Flüchtige Säure</t>
  </si>
  <si>
    <t>Titration der durch Wasserdampfdestillation unter Verwendung einer bestimmten Apparatur abgetrennten Flüchtigen Säuren. Nur bei Grenzwertüberschreitung wird der Gehalt an Schwefliger Säure im Destillat abgezogen.</t>
  </si>
  <si>
    <t>Titrimetrische Bestimmung der durch Wasserdampfdestillation unter Verwendung einer vorgegebenen Apparatur abgetrennten flüchtigen Säuren. In das Destillat übergegangene schweflige Säure wird jodometrisch bestimmt und abgezogen. Die Apparatur muss bestimmte Prüfbedingungen erfüllen.</t>
  </si>
  <si>
    <t>Ionenchromatographie, diverse Ausführungsformen</t>
  </si>
  <si>
    <t>Umsetzung mit Citrat-Lyase zu Oxalacetat. Dieses und daraus entstehendes Pyruvat werden durch Malat- und Lactat-Dehydrogenase zu L-Malat bzw. L-Lactat abgebaut.</t>
  </si>
  <si>
    <t>enzymatisch nach Roche / r-biopharm Nr. 10139076035</t>
  </si>
  <si>
    <t>enzymatisch nach Roche / r-biopharm Nr. 10139076035, automatisiert</t>
  </si>
  <si>
    <t>Referenzmethode, streng: Schwefeldioxid wird durch Luft oder Stickstoff bei 10 °C in eine neutralisierte Wasserstoffperoxidlösung übergetrieben und die gebildete Schwefelsäure mit Natronlauge titriert. Die Maße der Apparatur sind vorgegeben.</t>
  </si>
  <si>
    <t>Schweflige Säure, frei</t>
  </si>
  <si>
    <t>Reduktone SO2 gesamt</t>
  </si>
  <si>
    <t>Reduktone SO2 frei</t>
  </si>
  <si>
    <t>Iodometrische Titration mit 1ml 1 %iger Stärkelösung</t>
  </si>
  <si>
    <t>OIV-MA-AS2-01A, Nr. 2B und 5 (Typ I-Methode: elektronische Dichtemessung mithilfe eines Biegeschwingers)</t>
  </si>
  <si>
    <t>OIV-MA-AS2-01A, Nr. 2B und 5 (Typ I-Methode:  elektronische Dichtemessung mithilfe eines Biegeschwingers), modifiziert</t>
  </si>
  <si>
    <t>OIV-MA-AS2-01A, Nr. 2C und 6 (Typ I-Methode: Hydrostatische Waage)</t>
  </si>
  <si>
    <t>OIV-MA-AS2-01A, Nr. 2C und 6 (Typ I-Methode: Hydrostatische Waage), modifiziert</t>
  </si>
  <si>
    <t>Schnellmethode: Iodometrische Titration in Anwesenheit von EDTA mit 5 ml 0,5 %iger Stärkelösung zur Endpunkterkennung [Die Durchführungsbeschreibung zur Gebräuchlichen Methode war in der zuletzt gültigen Fassung der VO(EWG) Nr. 2676/90  gestrichen]</t>
  </si>
  <si>
    <t>VO(EWG) Nr. 2676/90, Anhang Nr. 5.2.1.1 und 5.2.2 oder 5.3.1.2 mit 5.4 (gleich OIV-MA-AS311-01B mit OIV-MA-AS311-01C, beide seit 2009 zurückgezogen)</t>
  </si>
  <si>
    <t xml:space="preserve">OIV-MA-AS311-02 (enzymatisch) </t>
  </si>
  <si>
    <t>OIV-MA-AS311-02 (enzymatisch), modifiziert</t>
  </si>
  <si>
    <t>enzymatisch, Test-Satz von ThermoScientific</t>
  </si>
  <si>
    <t>OIV-MA-AS311-03 (Hochleistungsflüssigkeitschromatographie (HPLC) an C18-Säule mit Refraktionsdetektor)</t>
  </si>
  <si>
    <t>OIV-MA-AS311-03, modifiziert (HPLC Säule und/oder Detektor verändert, d.h. alle anderen HPLC-Ausführungsformen)</t>
  </si>
  <si>
    <t>Enzymatisches Verfahren mit Hexokinase und Glucose-6-phosphat-Dehydrogenase sowie zur Bestimmung von Fructose nach Umsetzung mit Phosphoglucose-Isomerase</t>
  </si>
  <si>
    <t>HPLC-Methode, in der VO(EWG) Nr. 2676/90 beschrieben nur für Saccharose in der überarbeiteten Fassung des OIV für Glucose und Fructose bescrhieben.</t>
  </si>
  <si>
    <t>OIV-MA-AS311-03  (HPLC: Säule und/oder Detektor verändert, d.h. alle anderen HPLC-Ausführungsformen)</t>
  </si>
  <si>
    <t>OIV-MA-AS313-01 Nr. 5.2 (Typ I-Methode, potentiometrisch)</t>
  </si>
  <si>
    <t>OIV-MA-AS313-01 Nr. 5.2 (Typ I-Methode, potentiometrisch), modifiziert</t>
  </si>
  <si>
    <t>OIV-MA-AS313-01 Nr. 5.3 (Typ I-Methode, mit Bromthymolblau und Farbvergleichslösung)</t>
  </si>
  <si>
    <t>OIV-MA-AS313-01 Nr. 5.3 (Typ I-Methode), modifiziert</t>
  </si>
  <si>
    <t>Nach Entfernen des Kohlendioxids durch Schütteln an der Wasserstrahlpumpe potentiometrische Titration von 10 ml Probe mit mit alkalischer Maßlösung bis zum pH 7,0.</t>
  </si>
  <si>
    <t>Die nicht für Wein beschriebenen Methode sieht eine Titration bis zum pH-Wert 8,0 vor, was zu überhöhten Werten führt. Die Titration muss daher bei pH 7,0 beendet werden.</t>
  </si>
  <si>
    <t>Nach Entfernen des Kohlendioxids durch Schütteln an der Wasserstrahlpumpe Titration von 10 ml Probe mit 0,1 N NaOH in Anwesenheit von Bromthymolblau als Indikator gegen eine Farbvergleichslösung mit alkalischer Maßlösung bis zum pH 7,0. Ist nur bei Verwendung der Farbvergleichslösung exakt eingehalten.</t>
  </si>
  <si>
    <t>Potentiometrische Titration von 25 ml Probe mit 0,1 N NaOH mit der Glaselektrode bei 20 °C auf pH 7,0</t>
  </si>
  <si>
    <t xml:space="preserve"> OIV-MA-AS314-01 (Typ II-Methode) titrimetrische Bestimmung</t>
  </si>
  <si>
    <t xml:space="preserve"> OIV-MA-AS314-02(Typ I-Methode (Manometrische Messung) </t>
  </si>
  <si>
    <t xml:space="preserve">OIV-MA-AS311-02 (Typ II-Methode; enzymatisch als Summe aus Glucose und Fructose) </t>
  </si>
  <si>
    <t>OIV-MA-AS311-02 (Typ II-Methode; enzymatisch als Summe aus Glucose und Fructose), modifiziert</t>
  </si>
  <si>
    <t>OIV-MA-AS311-03 (Typ II-Methode; Hochleistungsflüssigkeitschromatographie (HPLC) an C18-Säule mit Refraktionsdetektor)</t>
  </si>
  <si>
    <t>OIV-MA-AS311-03, modifiziert (Typ II-Methode; HPLC, Säule und/oder Detektor verändert, d.h. alle anderen HPLC-Ausführungsformen)</t>
  </si>
  <si>
    <t xml:space="preserve">OIV-MA-AS311-02 (Typ II-Methode; enzymatisch) </t>
  </si>
  <si>
    <t>OIV-MA-AS311-02 (Typ II-Methode; enzymatisch), modifiziert</t>
  </si>
  <si>
    <t>OIV-MA-AS311-03, modifiziert (Typ II-Methode; HPLC Säule und/oder Detektor verändert, d.h. alle anderen HPLC-Ausführungsformen)</t>
  </si>
  <si>
    <t>OIV-MA-AS311-03  (Typ II-Methode; HPLC: Säule und/oder Detektor verändert, d.h. alle anderen HPLC-Ausführungsformen)</t>
  </si>
  <si>
    <t>OIV-MA-AS311-03 (Typ II-Methode;  Hochleistungsflüssigkeitschromatographie (HPLC) an C18-Säule mit Refraktionsdetektor)</t>
  </si>
  <si>
    <t xml:space="preserve"> </t>
  </si>
  <si>
    <t>photometrisch nach Rebelein (Farbreaktion mit Vanadinsäure/Ammoniumvanadat nach Anionenaustauschbehandlung</t>
  </si>
  <si>
    <t>Schnellmethode nach Rebelein (Farbreaktion mit Vanadinsäure/Ammoniumvanadat in essigsauer Silbernitratlösung mit Kohlezusatz)</t>
  </si>
  <si>
    <t>Automatisierte kolorimetrische Methode (Reaktionsprinzip angeben)</t>
  </si>
  <si>
    <r>
      <t xml:space="preserve">H. Rebelein, Schnellverfahren zur Bestimmung des Alkohol-, Zucker- und Gesamt-SO2-Gehaltes in Wein und Fruchtsäften sowie des Blutalkohols Chemie, Mikrobiologie, Technologie der Lebensmittel </t>
    </r>
    <r>
      <rPr>
        <b/>
        <sz val="11"/>
        <rFont val="Times New Roman"/>
        <family val="1"/>
      </rPr>
      <t>2</t>
    </r>
    <r>
      <rPr>
        <sz val="11"/>
        <rFont val="Times New Roman"/>
        <family val="1"/>
      </rPr>
      <t>, 112 bis 121(1973)</t>
    </r>
  </si>
  <si>
    <r>
      <t xml:space="preserve">H. Rebelein, Verfahren zur genauen serienmäßigen Bestimmung der Wein- und Milchsäure in Wein und ähnlichen Getränken, Chem. Mikrobiol. Technol. Lebensm. </t>
    </r>
    <r>
      <rPr>
        <b/>
        <sz val="11"/>
        <rFont val="Times New Roman"/>
        <family val="1"/>
      </rPr>
      <t>2</t>
    </r>
    <r>
      <rPr>
        <sz val="11"/>
        <rFont val="Times New Roman"/>
        <family val="1"/>
      </rPr>
      <t>, 33-38 (1973)</t>
    </r>
  </si>
  <si>
    <t>Äpfelsäure, L-</t>
  </si>
  <si>
    <t>Äpfelsäure, gesamte</t>
  </si>
  <si>
    <t>Hochleistungsflüssigkeitschromatographie (HPLC), verschiedene Ausführungsformen</t>
  </si>
  <si>
    <t>OIV-MA-AS313-11 und  OIV-MA-AS313-12A/12B (Typ II-Methoden, enzymatisch)</t>
  </si>
  <si>
    <t>OIV-MA-AS313-11 und  OIV-MA-AS313-12a/12B (Typ II-Methoden, enzymatisch), modifiziert</t>
  </si>
  <si>
    <t>Summe der enzymatisch bestimmten L- und D-Äpfelsäure;
L-Äpfelsäure wird mit L-Malat-Dehydrogenase und D-Äpfelsäure mit D-Malat-Dehydrogenase zu Oxalacetat umgesetzt, das in unterschiedlichen nachgeschalteten Reaktionen aus dem Gleichgewicht entfernt wird.
Die Verfahrensvariante OIV-MA-AS313-12A kommt bei D-Äpfelsäuregehalten über 50 mg/L, die Variante 12B unter 50 mg/L zur Anwendung</t>
  </si>
  <si>
    <t>Näheres siehe OIV-MA-AS313-11 und OIV-MA-AS313-12 (oben)</t>
  </si>
  <si>
    <t>OIV-MA-AS313-11 (Typ II-Methode, enzymatisches Verfahren)</t>
  </si>
  <si>
    <t>OIV-MA-AS313-11 (Typ II-Methode, enzymatisches Verfahren), modifiziert</t>
  </si>
  <si>
    <t>L-Äpfelsäure, enzymatisch</t>
  </si>
  <si>
    <t>Verfahrensprinzip wie OIV-MA-AS313-11</t>
  </si>
  <si>
    <t>Alkohol, gesamter
(Gesamtalkohol)</t>
  </si>
  <si>
    <t>Alkohol, vorhanden,
(Vorhandener Alkohol)</t>
  </si>
  <si>
    <t>Extrakt, gesamter
(Gesamtextrakt)</t>
  </si>
  <si>
    <t>Enzymatisch, Summe von D- und L-Milchsäure nach Roche / r-biopharm Nr. 11112821035</t>
  </si>
  <si>
    <t>Milchsäure, L-</t>
  </si>
  <si>
    <t>OIV-MA-AS313-07 Nr. 5.1 (Typ II-Methode, gemeinsame enzymatische Bestimmung von L- und D-Milchsäure)</t>
  </si>
  <si>
    <t>OIV-MA-AS313-07 Nr. 5.1 (Typ II-Methode, gemeinsame, enzymatische Bestimmung von L- und D-Milchsäure), modifiziert</t>
  </si>
  <si>
    <r>
      <t xml:space="preserve">OIV-MA-AS313-07 Nr. 5.1 (Typ II-Methode, gemeinsame, enzymatische Bestimmung von L- und D-Milchsäure), </t>
    </r>
    <r>
      <rPr>
        <b/>
        <sz val="11"/>
        <rFont val="Times New Roman"/>
        <family val="1"/>
      </rPr>
      <t>modifiziert</t>
    </r>
  </si>
  <si>
    <t>OIV-MA-AS313-07 Nr. 5.1 (Typ II-Methode, gemeinsame, enzymatische Bestimmung von L- und D-Milchsäure)</t>
  </si>
  <si>
    <t>OIV-MA-AS313-07 Nr. 5.2 (Typ II-Methode, enzymatisch nur L-Milchsäure)</t>
  </si>
  <si>
    <t>OIV-MA-AS313-07 Nr. 5.2 (Typ II-Methode, enzymatisch nur L-Milchsäure), modifiziert</t>
  </si>
  <si>
    <t>OIV-MA-AS313-02 (Typ I-Methode; 20 ml Probe, einschl. SO2-Korrektur aber ohne Sorbinsäure-Korrektur)</t>
  </si>
  <si>
    <t>OIV-MA-AS313-02 (Typ I-Methode; 20 ml Probe, ohne SO2- und Sorbinsäure-Korrektur)</t>
  </si>
  <si>
    <t>OIV-MA-AS313-02 (Typ I-Methode; weitere Modifikationen)</t>
  </si>
  <si>
    <t>Allg. Verwaltungsvorschrift (AVV) Nr. 8 a) aa) Halbmikroverfahren oder Frank-Junge B.V.8 a) aa) (ohne SO2-Korrektur)</t>
  </si>
  <si>
    <t>Allg. Verwaltungsvorschrift Nr. 8 a) aa) Halbmikroverfahren oder Frank-Junge B.V.8 a) aa) (mit SO2-Korrektur)</t>
  </si>
  <si>
    <t>Allg. Verwaltungsvorschrift Nr. 8a mit rechner. SO2-Korrektur nach A. Schmitt (Aktuelle Weinanalytik, 3. Aufl., S. 124; I 1.)</t>
  </si>
  <si>
    <t>Schweizerisches Lebensmittelbuch SLMB, Methode Nr. 842 (vorgegebene, geprüfte Apparatur, 10 ml Probe, SO2-Korrektur)</t>
  </si>
  <si>
    <t>Wasserdampfdestillation nach H. Tanner und H. Brunner, Getränke-Analytik, Wädenswil</t>
  </si>
  <si>
    <t>IFU Nr. 5 (Halbmikro-Verfahren mit Apparatur wie AVV Nr. 8a mit SO2-Korrektur durch Titration im Destillat, Wiederfindungskontrolle)</t>
  </si>
  <si>
    <t>IFU Nr. 5 (Halbmikro-Verfahren mit Apparatur wie AVV Nr. 8a mit SO2-Korrektur durch Titration im Destillat, Wiederfindungsdkontrolle)</t>
  </si>
  <si>
    <t>Titration der durch Wasserdampfdestillation nach vorheriger Befreiung des Erzeugnisses von Kohlensäure abgetrennten flüchtigen Säuren. Die verwendete Apparatur muss bestimmte Prüfbedingungen erfüllen. Zu 20 ml Probe erfolgt ein Zusatz von 0,5 g Weinsäure. Freie und gebundene Schweflige Säure, die in das Destillat übergegangen sind, werden jodometrisch bestimmt und abgezogen. Entsprechende Korrekturen sind ggf. für übergegangene Sorbinsäure und Salicylsäure durchzuführen.</t>
  </si>
  <si>
    <t>OIV-MA-AS313-09 (Typ II-Methode, enzymatisch)</t>
  </si>
  <si>
    <t>OIV-MA-AS313-09 (Typ II-Methode, enzymatisch), modifiziert</t>
  </si>
  <si>
    <t>Hochleistungsflüssigkeitschromatogrpahie (HPLC), verschiedene Ausführungsformen</t>
  </si>
  <si>
    <t>Behandlung Destillatblindwert</t>
  </si>
  <si>
    <t>Berücksichtigung der Schwefligen Säure</t>
  </si>
  <si>
    <t>nach Bestimmung im Destillat abgezogen</t>
  </si>
  <si>
    <t>Abzug des Gehaltes an Gesamter Schwefliger Säure in g/L</t>
  </si>
  <si>
    <t>nicht berücksichtigt, d.h. im Wert enthalten</t>
  </si>
  <si>
    <t>Zusatzfelder für Eingaben:</t>
  </si>
  <si>
    <t>Wiederfindung</t>
  </si>
  <si>
    <t>Stellen</t>
  </si>
  <si>
    <t>Genauigkeit der Ablesung des Titrationsmittelverbrauchs</t>
  </si>
  <si>
    <t>OIV-MA-AS323-04A (Typ II-Methode, Destillation bei 10 °C nach Paul)</t>
  </si>
  <si>
    <t>OIV-MA-AS323-04A (Typ II-Methode, Destillation nach Paul), modifiziert</t>
  </si>
  <si>
    <t>OIV-MA-AS323-04B (Typ IV-Methode, Jodometrie)</t>
  </si>
  <si>
    <t>OIV-MA-AS323-04B (Typ IV-Methode, Jodometrie, modifiziert durch elektrometrische Endpunktbestimmung an Platinelektrode)</t>
  </si>
  <si>
    <t>OIV-MA-AS323-04B (Typ IV-Methode, Jodometrie, sonstig modifiziert</t>
  </si>
  <si>
    <t>Allgemeine Verwaltungsvorschrift Kapitel V.28 Ba oder Franck-Junge, Weinanalytik B.V.28 Ba: Jodometrische Titration (Stärke)</t>
  </si>
  <si>
    <t>Schweizer. Lebensmittelbuch Kapitel 30A Abschnitt 11.1 (Endpunkt: Stärke); nicht mehr enthalten</t>
  </si>
  <si>
    <t>Schweizer. Lebensmittelbuch Kapitel 30A Abschnitt 11.1 (Endpunkt: elektrometrisch); nicht mehr enthalten</t>
  </si>
  <si>
    <t>Schweizer. Lebensmittelbuch Kapitel 30A Abschnitt 11.2 (Endpunkt: Stärke); nicht mehr enthalten</t>
  </si>
  <si>
    <t>OIV-MA-AS323-04A (Typ II-Methode, Destillation nach Paul bei Siedehitze)</t>
  </si>
  <si>
    <t>OIV-MA-AS323-04A (Typ II-Methode, Destillation nach Paul bei Siedehitze), modifiziert</t>
  </si>
  <si>
    <t>Schweizerisches Lebensmittelbuch SLMB, Methode Nr. 853 (Jodometrie nach alkalischer Hydrolyse)</t>
  </si>
  <si>
    <t>Schweizerisches Lebensmittelbuch SLMB Methode Nr. 854 (Destillationsmethode nach Tanner)</t>
  </si>
  <si>
    <t>Methodensammlung der Internationalen Fruchtsaftunion Nr. 7A (Destillationsmethode)</t>
  </si>
  <si>
    <t>Destillationsverfahren nach Reith-Willems</t>
  </si>
  <si>
    <t>Destillationsverfahren nach Tanner</t>
  </si>
  <si>
    <t>Destillationsverfahren nach Rebelein</t>
  </si>
  <si>
    <t>Methodensammlung der Internationalen Fruchtsaftunion Nr. 5: Probevolumen (5 ml), Destillatvolumen (60 ml), Normalität des Titrationsmittels (0,1 N) und benutzte Apparatur stimmen mit dem Verfahren nach der Allgemeinen Verwaltungsvorschrift überein. 25 ml-Bürette mit Unterteilung auf 0,05 ml und Titration der SO2 im Destillat sind vorgeschrieben. Die Überprüfung der Wiederfindung durch Zusatzversuche wird ausdrücklich empfohlen.</t>
  </si>
  <si>
    <t>Vorbemerkung zu allen definitionskonformen Destillationsverfahren (siehe Spalte D)</t>
  </si>
  <si>
    <r>
      <rPr>
        <b/>
        <sz val="11"/>
        <rFont val="Times New Roman"/>
        <family val="1"/>
      </rPr>
      <t>Allgemeine Erläuterungen zur Bestimmung:</t>
    </r>
    <r>
      <rPr>
        <sz val="11"/>
        <rFont val="Times New Roman"/>
        <family val="1"/>
      </rPr>
      <t xml:space="preserve">
Nach Ringuntersuchungen der Deutschen Weinanalytiker wird die Vergleichbarkeit der Ergebnisse durch eine Reihe von Faktoren so erheblich beeinflusst, dass ein zuverlässiger Bezugswert und eine zufriedenstellende Laborstandardabweichung nur erhalten werden, wenn die Laborergebnisse anhand von Zusatzangaben sinnvoll gruppiert werden können.
Daher sind Zusatzangaben über die Wiederfindung vorgelegter Essigsäure (Natriumacetat), über eine Korrektur bzw. Unterbindung des Einflusses der Schwefligen Säure und eine Angabe zur Berücksichtigung des Blindverbrauchs bei Destillation einer Wasserprobe erforderlich.
Die Ablesegenauigkeit des Titrationsmittelverbrauchs soll besser als 2 % des Betrages sein. Probevolumen, Normalität des Titrationsmittels,  Bürette und deren Graduierung sind entsprechend zu wählen.</t>
    </r>
  </si>
  <si>
    <r>
      <t xml:space="preserve">H. Rebelein: Kolorimetrisches Verfahren zur gleichzeitigen Bestimmung der Weinsäure und Milchsäure in Wein und Most, Deutsche Lebensmittel-Rundschau </t>
    </r>
    <r>
      <rPr>
        <b/>
        <sz val="11"/>
        <rFont val="Times New Roman"/>
        <family val="1"/>
      </rPr>
      <t>59</t>
    </r>
    <r>
      <rPr>
        <sz val="11"/>
        <rFont val="Times New Roman"/>
        <family val="1"/>
      </rPr>
      <t xml:space="preserve">, S. 129 - 132 (1963) und Kolorimetrische Bestimmung der Äpfelsäure in Verbindung mit der gleichzeitigen Bestimmung der Wein- und Milchsäure in Most und Wein, Deutsche Lebensmittel-Rundschau </t>
    </r>
    <r>
      <rPr>
        <b/>
        <sz val="11"/>
        <rFont val="Times New Roman"/>
        <family val="1"/>
      </rPr>
      <t>60</t>
    </r>
    <r>
      <rPr>
        <sz val="11"/>
        <rFont val="Times New Roman"/>
        <family val="1"/>
      </rPr>
      <t>, S. 140 - 144 (1964)</t>
    </r>
  </si>
  <si>
    <t>Nach Ansäuern mit Phopsphorsäure vorgegebener Konzentration wird Schwefeldioxid durch Luft oder Stickstoff bei 100 °C in eine neutralisierte Wasserstoffperoxidlösung übergetrieben und die gebildete Schwefelsäure mit Natronlauge titriert. Die Maße der Apparatur sind vorgegeben.</t>
  </si>
  <si>
    <t xml:space="preserve">Destillation im sauerstofffreien Stickstoffstrom unter Erhitzen zum Sieden nach Zusatz von Phosphorsäure in eine Vorlage mit verdünnter, neutralisierter Wasserstoffperoxidlösung. Titration der in der Vorlage gebildeten Schwefelsäure mit Natronlauge. Die Abmessungen der Apparatur sind vorgeschrieben. </t>
  </si>
  <si>
    <t>Der Verbrauch an Titrationsmittel bei Destillation einer Wasserprobe wurde abgezogen</t>
  </si>
  <si>
    <t>Der Verbrauch an Titrationsmittel bei Destillation einer Wasserprobe wurde nicht abgezogen</t>
  </si>
  <si>
    <t xml:space="preserve">  Destillatblindwert</t>
  </si>
  <si>
    <t xml:space="preserve">  Gehalt an Schwefliger Säure</t>
  </si>
  <si>
    <t xml:space="preserve">  Qualitätssicherung</t>
  </si>
  <si>
    <t>Bitte auswählen</t>
  </si>
  <si>
    <t xml:space="preserve">enzymatisch nach § 64 LFGB Nr. L 36.00-12 "Ethanol" oder mit Testsatz von r-biopharm / Roche Nr. 10 176 290 035 </t>
  </si>
  <si>
    <t>Parameter 16</t>
  </si>
  <si>
    <t>Parameter 17</t>
  </si>
  <si>
    <t>Schreiben Sie Ihre Daten in die gelb hinterlegten Felder. Geben Sie Ihre Ergebnisse in den aufgeführten Einheiten an.
Write your data into the yellow cells. Give your results in the units of column 2.</t>
  </si>
  <si>
    <t>ja / yes</t>
  </si>
  <si>
    <t>nein / no</t>
  </si>
  <si>
    <t>In einigen Fällen, z.B. bei Gehalten um 1 g/L oder 10 g/L, ist die Vorgabe gültiger Stellen schwierig: Die Ergebnisse „1,006 g/L und
0,986 g/L sind vergleichbar, nicht aber „1,01 g/L“ und „0,986 g/L“. Die Angabe einer zusätzlichen Stelle bei 1,01 g/L ist hier angebracht.</t>
  </si>
  <si>
    <t>%</t>
  </si>
  <si>
    <t>Enzymatisch, L-Milchsäure nach Roche / r-biopharm Nr. 11112821035</t>
  </si>
  <si>
    <t>(Halbmikro)destillation mit von der AVV abweichender Apparatur, z.B. Destillationsgerät der Fa. Gerhardt; (Apparatur bezeichnen!)</t>
  </si>
  <si>
    <t>Enzymatisch nach r-biopharm / Roche Nr. 10 716 260 035</t>
  </si>
  <si>
    <t>Enzymatisch nach r-biopharm / Roche Nr. 10 139 106 035</t>
  </si>
  <si>
    <t>Enzymatisch nach r-biopharm / Roche Nr. 10 139 041 035 + PGF127396</t>
  </si>
  <si>
    <t>Enzymatisch mit SCIL-Testsatz Nr. 1247</t>
  </si>
  <si>
    <t>Glucose</t>
  </si>
  <si>
    <t>05a</t>
  </si>
  <si>
    <t>Fructose</t>
  </si>
  <si>
    <t>Berechnung aus der um den Anteil an Flüchtiger Säure korrigierten relativen Dichte des Weines und der Dichte einer wässrig-alkoholischen Lösung mit dem gleichen Alkoholgehalt wie der Wein</t>
  </si>
  <si>
    <t>Extraktbestimmung aus dem Gewichtsverhältnis des aufgefüllten Destillationsrückstandes ("indirekter Extrakt")</t>
  </si>
  <si>
    <t>Extraktbestimmung durch Eindampfen ("direkter Extrakt")</t>
  </si>
  <si>
    <t>Extraktbestimmung durch Berechnung nach Tabarie ("berechneter Extrakt")</t>
  </si>
  <si>
    <t>Vergärbare Zucker</t>
  </si>
  <si>
    <t>Modifiziert</t>
  </si>
  <si>
    <t>Gesamtsäure</t>
  </si>
  <si>
    <t>Allgemeine Verwaltungsvorschrift Kapitel V.7 oder Franck-Junge, Weinanalytik B.V.7</t>
  </si>
  <si>
    <t>Nach Zusatz von Phosphorsäure wird die Gesamte Schweflige Säure mit Wasserdampf in eine Vorlage mit Wasserstoffperxod übergetrieben. Das entstandene Sulfat wird mit einer bekannten Menge Barium im Überschuss gefällt und der Bariumüberschuss komplexometrisch titriert. (Verfahren nach Reith-Willems)</t>
  </si>
  <si>
    <t>Berücksichtigung der Reduktone:</t>
  </si>
  <si>
    <t>Allgemeine Verwaltungsvorschrift Kap. V. 2; Franck-Junge, Weinanalytik B.V.2 (Beschreibung im Tabellenblatt "Methoden" beachten!)</t>
  </si>
  <si>
    <t>Äpfelsäure, gesamt</t>
  </si>
  <si>
    <t>Milchsäure, gesamt</t>
  </si>
  <si>
    <t>Allgemeine Verwaltungsvorschrift Kapitel V.28 A; Franck-Junge, Weinanalytik, B.V.28 A (Verfahren nach Reith-Willems)</t>
  </si>
  <si>
    <t>Iodometrisch nach alkalischer Hydrolyse</t>
  </si>
  <si>
    <t>Enzymatisch nach Roche / r-biopharm Nr. 10725854035</t>
  </si>
  <si>
    <t>Kohlensäure (CO2)</t>
  </si>
  <si>
    <t>Überdruck</t>
  </si>
  <si>
    <t>Anmerkung:</t>
  </si>
  <si>
    <t>Messbereich und Güteklasse des Manometers</t>
  </si>
  <si>
    <t>Durchstechen oder Öffnen des Verschlusses vor der Messung</t>
  </si>
  <si>
    <t>Temperatur bei der Messung</t>
  </si>
  <si>
    <t>70 °C; 20 Minuten</t>
  </si>
  <si>
    <t>enzymatisch nach r-biopharm Nr.10 716 260 035(Saccharose/D-Glucose/D-Fructose)</t>
  </si>
  <si>
    <t>keine oder in der vorliegenden Form nicht sinnvolle Angabe</t>
  </si>
  <si>
    <t>Biorealis (Omnilab MINOR); mit Biosensoren</t>
  </si>
  <si>
    <t>(Gesamtzucker nach Inversion - Gesamtzucker vor Inversion) * 0,95</t>
  </si>
  <si>
    <t>enzymatisch, Testsatz von ThermoScientific</t>
  </si>
  <si>
    <t>berechnet aus Luff-Schoorl Werten</t>
  </si>
  <si>
    <t>Rebelein</t>
  </si>
  <si>
    <t>R-Biopharm Enzytec TM Color Tartaric Acid; Umsetzung mit Vanadat</t>
  </si>
  <si>
    <t>Ionenchromatographie</t>
  </si>
  <si>
    <t>Fourier-Transform-Infrarotspektroskopie ( z.B. FOSS WSC SO2)</t>
  </si>
  <si>
    <t>Schweizer. Lebensmittelbuch SLMB, Methode Nr. 835 (neutralisiert, destilliert, Destillatdichte mit  elektron. Densitometrie [Biegeschwinger])</t>
  </si>
  <si>
    <t>bar</t>
  </si>
  <si>
    <r>
      <t>*)</t>
    </r>
    <r>
      <rPr>
        <sz val="10"/>
        <color indexed="10"/>
        <rFont val="Times New Roman"/>
        <family val="1"/>
      </rPr>
      <t xml:space="preserve"> nur das unmittelbare Ergebnis der Analyse mitteilen – bitte keine Umrechnungen von Kohlensäure auf Überdruck (oder umgekehrt) durchführen!</t>
    </r>
  </si>
  <si>
    <t xml:space="preserve">Sonstiges / other
</t>
  </si>
  <si>
    <t>enzymatisch, manuell (bitte Enzymkit angeben)</t>
  </si>
  <si>
    <t>VO(EWG) Nr. 2676/90, Anhang Nr. 5.2.1.1 und 5.2.2 oder 5.3.1.2 mit 5.4 (gleich OIV-MA-AS311-01B mit OIV-MA-AS311-01C (zurückgezogen))</t>
  </si>
  <si>
    <t>Wein, Standardparameter
Wine, standard parameters</t>
  </si>
  <si>
    <t>Laborproben (Test portions)</t>
  </si>
  <si>
    <t>Jodometrisches Titrationsverfahren nach Rebelein</t>
  </si>
  <si>
    <t>kolorimetrische Methode, auch automatisiert, mit DNTB oder Pararosanilin (Bitte farbgebendes Reagenz angeben!)</t>
  </si>
  <si>
    <t>Verfahren nach Fehling (Licor de Fehling, mit Aktivkohle entfärbt)</t>
  </si>
  <si>
    <t>photometrisch nach Rebelein (Farbreaktion mit Vanadinsäure/Ammoniumvanadat nach Anionenaustauschbehandlung früher auch OIV-MA-AS313-05B</t>
  </si>
  <si>
    <t>Schnellmethode nach Rebelein (Farbreaktion mit Vanadinsäure/Ammoniumvanadat in essigsauer Silbernitratlösung mit Kohlezusatz) gleich SLMB, Methode Nr. 845</t>
  </si>
  <si>
    <t>Parameter 19</t>
  </si>
  <si>
    <t>Parameter 20</t>
  </si>
  <si>
    <t>Reduktone</t>
  </si>
  <si>
    <t xml:space="preserve">Methodensammlung der Internationalen Fruchtsaftunion Nr. 3 </t>
  </si>
  <si>
    <r>
      <t xml:space="preserve">Ist absehbar, dass der Inhalt einer einzelnen Probeflasche für die vorgesehenen Untersuchungen nicht ausreicht, sollten vor Beginn der Untersuchungen jeweils </t>
    </r>
    <r>
      <rPr>
        <b/>
        <sz val="11"/>
        <rFont val="Times New Roman"/>
        <family val="1"/>
      </rPr>
      <t>zwei Laborproben</t>
    </r>
    <r>
      <rPr>
        <sz val="11"/>
        <rFont val="Times New Roman"/>
        <family val="1"/>
      </rPr>
      <t xml:space="preserve"> </t>
    </r>
    <r>
      <rPr>
        <b/>
        <sz val="11"/>
        <rFont val="Times New Roman"/>
        <family val="1"/>
      </rPr>
      <t>aus Proben mit aufeinander folgenden Probenummern aus unterschiedlichen Nummernbereichen</t>
    </r>
    <r>
      <rPr>
        <sz val="11"/>
        <rFont val="Times New Roman"/>
        <family val="1"/>
      </rPr>
      <t xml:space="preserve"> hergestellt werden (; z.B. Laborprobe 1: Flaschen Nr. 78 und 79; Laborprobe 2: Flaschen Nr. 193 und 194). </t>
    </r>
  </si>
  <si>
    <r>
      <rPr>
        <b/>
        <sz val="11"/>
        <rFont val="Times New Roman"/>
        <family val="1"/>
      </rPr>
      <t>Das zugesandte Prüfgut besteht aus zwei deutlich getrennten Gruppen von Flaschennummern. Die Analysengänge 1 und 2 sollen an jeweils eigenen Gebinden/Laborproben erfolgen.</t>
    </r>
    <r>
      <rPr>
        <sz val="11"/>
        <rFont val="Times New Roman"/>
        <family val="1"/>
      </rPr>
      <t xml:space="preserve"> Dabei soll berücksichtigt werden, dass die verwendeten Proben aus verschiedenen Gruppen von Flaschennummern stammen (Für Analysengang 1 und 2 keine aufeinander folgenden Probenummern verwenden). </t>
    </r>
  </si>
  <si>
    <t>NIR-Spektroskopie (Nahinfrarot-Spektroskopie, z.B. Alcolyzer (Fa. Paar))</t>
  </si>
  <si>
    <t>OIV-MA-AS2-03B (Typ IV-Methode; Berechnung nach Tabarie mit Korrektur für Flüchtige Säure)</t>
  </si>
  <si>
    <t xml:space="preserve">OIV-MA-AS2-03B (Typ IV-Methode; Berechnung nach Tabarie mit Korrektur für Flüchtige Säure), modifiziert </t>
  </si>
  <si>
    <t>enzymatisch, Test-Satz von ThermoScientific (Bitte Bestell-Nr. angeben!)</t>
  </si>
  <si>
    <t>enzymatisch, automatisiert (bitte Enzymkit angeben)</t>
  </si>
  <si>
    <r>
      <t>ja, abgezogen (nur bei jodometrischer SO</t>
    </r>
    <r>
      <rPr>
        <vertAlign val="subscript"/>
        <sz val="10"/>
        <rFont val="Times New Roman"/>
        <family val="1"/>
      </rPr>
      <t>2</t>
    </r>
    <r>
      <rPr>
        <sz val="10"/>
        <rFont val="Times New Roman"/>
        <family val="1"/>
      </rPr>
      <t>-Bestimmung)</t>
    </r>
  </si>
  <si>
    <t xml:space="preserve"> OIV-MA-AS314-01 (Typ II-Methode) alkalimetrische Titration in Anwesenheit von Carboanhydrase</t>
  </si>
  <si>
    <t xml:space="preserve"> OIV-MA-AS314-01 (Typ II-Methode) alkalimetrische Titration in Anwesenheit von Carboanhydrase, modifiziert</t>
  </si>
  <si>
    <t>OIV-MA-AS314-02 (Typ I-Methode), aphrometrisch</t>
  </si>
  <si>
    <t>OIV-MA-AS314-02 (Typ I-Methode), aphrometrisch, modifiziert</t>
  </si>
  <si>
    <t>Schweizer. Lebensmittelbuch Kapitel 30A, Abschnitt 7.3</t>
  </si>
  <si>
    <t>Messgerät der Fa. Steinfurth</t>
  </si>
  <si>
    <t>Mehrfach-Volumenexpansion (Umrechnung mit Hersteller-Formel), z.B. CarboQC (Fa. Paar)</t>
  </si>
  <si>
    <t xml:space="preserve">Laser-Infrarotspektrometrie (Umrechnung mit Hersteller-Formel), z.B. ACM LabCo </t>
  </si>
  <si>
    <t>Zur Untersuchung der Kohlensäure verwendete Flasche</t>
  </si>
  <si>
    <r>
      <t>Gebindenummern der auf SO</t>
    </r>
    <r>
      <rPr>
        <vertAlign val="subscript"/>
        <sz val="12"/>
        <rFont val="Times New Roman"/>
        <family val="1"/>
      </rPr>
      <t>2</t>
    </r>
    <r>
      <rPr>
        <sz val="12"/>
        <rFont val="Times New Roman"/>
        <family val="1"/>
      </rPr>
      <t xml:space="preserve"> untersuchten Flasche</t>
    </r>
  </si>
  <si>
    <r>
      <t>Reduktone (als SO</t>
    </r>
    <r>
      <rPr>
        <vertAlign val="subscript"/>
        <sz val="12"/>
        <rFont val="Times New Roman"/>
        <family val="1"/>
      </rPr>
      <t>2</t>
    </r>
    <r>
      <rPr>
        <sz val="12"/>
        <rFont val="Times New Roman"/>
        <family val="1"/>
      </rPr>
      <t>)</t>
    </r>
  </si>
  <si>
    <r>
      <t xml:space="preserve">Vergärbare Zucker
</t>
    </r>
    <r>
      <rPr>
        <sz val="10"/>
        <rFont val="Times New Roman"/>
        <family val="1"/>
      </rPr>
      <t>(Summe Glucose + Fructose, 
auch Reduzierende Zucker - 1 g/l)</t>
    </r>
  </si>
  <si>
    <r>
      <t>Freie Schweflige Säure (als SO</t>
    </r>
    <r>
      <rPr>
        <vertAlign val="subscript"/>
        <sz val="12"/>
        <rFont val="Times New Roman"/>
        <family val="1"/>
      </rPr>
      <t>2</t>
    </r>
    <r>
      <rPr>
        <sz val="12"/>
        <rFont val="Times New Roman"/>
        <family val="1"/>
      </rPr>
      <t xml:space="preserve">)
</t>
    </r>
    <r>
      <rPr>
        <sz val="10"/>
        <rFont val="Times New Roman"/>
        <family val="1"/>
      </rPr>
      <t>(nach Abzug ggf. miterfasster Reduktone)</t>
    </r>
  </si>
  <si>
    <t>Freie Schweflige Säure</t>
  </si>
  <si>
    <t>Sonstiges</t>
  </si>
  <si>
    <t>Gesamte Schweflige Säure</t>
  </si>
  <si>
    <r>
      <t>Gesamte Schweflige Säure (als SO</t>
    </r>
    <r>
      <rPr>
        <vertAlign val="subscript"/>
        <sz val="12"/>
        <rFont val="Times New Roman"/>
        <family val="1"/>
      </rPr>
      <t>2</t>
    </r>
    <r>
      <rPr>
        <sz val="12"/>
        <rFont val="Times New Roman"/>
        <family val="1"/>
      </rPr>
      <t xml:space="preserve">)
</t>
    </r>
    <r>
      <rPr>
        <sz val="10"/>
        <rFont val="Times New Roman"/>
        <family val="1"/>
      </rPr>
      <t>(nach Abzug ggf. miterfasster Reduktone)</t>
    </r>
  </si>
  <si>
    <t>Überdruck bei 20 °C</t>
  </si>
  <si>
    <r>
      <t>Kohlensäure (CO</t>
    </r>
    <r>
      <rPr>
        <vertAlign val="subscript"/>
        <sz val="13"/>
        <rFont val="Times New Roman"/>
        <family val="1"/>
      </rPr>
      <t>2</t>
    </r>
    <r>
      <rPr>
        <sz val="13"/>
        <rFont val="Times New Roman"/>
        <family val="1"/>
      </rPr>
      <t>)</t>
    </r>
  </si>
  <si>
    <t>Öffnen vor Messung</t>
  </si>
  <si>
    <t>Nein (Verschluss wird durchstochen)</t>
  </si>
  <si>
    <t>Ja</t>
  </si>
  <si>
    <t>Andere Tabelle oder Korrekturfunktion (Formel und Fundstelle bitte angeben)</t>
  </si>
  <si>
    <r>
      <t>Überdruck bei 20 °C</t>
    </r>
    <r>
      <rPr>
        <b/>
        <vertAlign val="superscript"/>
        <sz val="12"/>
        <color indexed="10"/>
        <rFont val="Times New Roman"/>
        <family val="1"/>
      </rPr>
      <t>*)</t>
    </r>
  </si>
  <si>
    <t xml:space="preserve">  Messbereich des Manometers</t>
  </si>
  <si>
    <t xml:space="preserve">  Güteklasse des Manometer</t>
  </si>
  <si>
    <t xml:space="preserve">  Öffen der Flasche vor Messung</t>
  </si>
  <si>
    <t xml:space="preserve">  Temperatur bei der Messung</t>
  </si>
  <si>
    <t xml:space="preserve">  Temperatur-Korrektur</t>
  </si>
  <si>
    <r>
      <t>Kohlensäure, berechnet als CO</t>
    </r>
    <r>
      <rPr>
        <vertAlign val="subscript"/>
        <sz val="12"/>
        <rFont val="Times New Roman"/>
        <family val="1"/>
      </rPr>
      <t>2</t>
    </r>
    <r>
      <rPr>
        <b/>
        <vertAlign val="superscript"/>
        <sz val="12"/>
        <color indexed="10"/>
        <rFont val="Times New Roman"/>
        <family val="1"/>
      </rPr>
      <t>*)</t>
    </r>
  </si>
  <si>
    <t>Enantiomerenverhältnis per GC-MS nach Derivatisierung und chiraler Separation</t>
  </si>
  <si>
    <t>GC/MS chiral</t>
  </si>
  <si>
    <t>Mehrfach-Volumenexpansion, z.B. CarboQC (Fa. Paar)</t>
  </si>
  <si>
    <t>Infrarotspektrometrie, z.B. ACM LabCo</t>
  </si>
  <si>
    <t>OIV-MA-AS314-04 (Typ II Methode) manometrische Messung des CO2-Druckes nach Freisetzung aus alkalisierter Probe</t>
  </si>
  <si>
    <t>Messgerät der Fa.Steinfurth (aus Messung des Druckes berechnet nach Bachmann)</t>
  </si>
  <si>
    <t>Enantioselektive Kapillar-GC/MS nach Methylierung der Carbonsäuren</t>
  </si>
  <si>
    <t>Textfassung im Bericht 2018</t>
  </si>
  <si>
    <t>Aufnahme bei wiederholter Verwendung prüfen:</t>
  </si>
  <si>
    <t>Jodometrische Bestimmung, z.B. nach OIV-MA-AS-323-04B</t>
  </si>
  <si>
    <t>zuletzt verwendet</t>
  </si>
  <si>
    <t>ergänzt im Bericht 2019</t>
  </si>
  <si>
    <t>Amtliche Sammlung nach § 64 LFGB Nr. L37.00-1</t>
  </si>
  <si>
    <t>Gaschromatographie mit FID-Detektion (GC/FID)</t>
  </si>
  <si>
    <t>ergänzt im Bericht 2015 + 2017</t>
  </si>
  <si>
    <t>Enzymatisch mit SCIL-Testsatz 5140</t>
  </si>
  <si>
    <t>Es bestehen Zweifel an der sachlichen Richtigkeit dieser Angabe</t>
  </si>
  <si>
    <t>ergänzt im Bericht 2018</t>
  </si>
  <si>
    <t>Enzymatisch nach r-biopharm Enzytec liquid E 8160, automatisiert</t>
  </si>
  <si>
    <t>Schweizerisches Lebensmittelbuch, Kap. 30 A, 5.1, April 1993</t>
  </si>
  <si>
    <t>Stand der Methodenauswahl ist 2013, als Saccharose zuletzt ein geplanter Parameter war. 2016 wurden die abweichenden Methodenangaben vom Auswerter erstellt.</t>
  </si>
  <si>
    <t>enzymatisch L-Milchsäure, Test-Satz v. Thermo Scientific 984308 bzw. Enzytec 5260</t>
  </si>
  <si>
    <t>Verfahren nach §64 LFGB L 00.00-46/1 (Optimiertes Monier-Williams-Verfahren)</t>
  </si>
  <si>
    <t>Jodometrie nach Wasserdampf-Destillation mit elektrometrischer Endpunktbestimmung an Platinelektrode</t>
  </si>
  <si>
    <t>LVU's mit diesem Parameter wurden nur 2014 + 2018 durchgeführt.</t>
  </si>
  <si>
    <t>LVU's mit CO2-Bestimmung wurden zuletzt 2014 und 2018 durchgeführt.</t>
  </si>
  <si>
    <t>Wiederholte Verwendung abwarten</t>
  </si>
  <si>
    <t>nein</t>
  </si>
  <si>
    <t>2020 nicht bearbeitet, da kein verwendeter Parameter</t>
  </si>
  <si>
    <t>Bemerkung 2020:</t>
  </si>
  <si>
    <t>Anmerkung 2020:</t>
  </si>
  <si>
    <t>in Spalte C kann m.E. das "x" entfallen, da Art der Modifikation vorgegeben.</t>
  </si>
  <si>
    <t>Erweiterte Kurzbeschreibung wichtigter Verfahrensmerkmale (Prinzip); sonstige Erläuterungen und Literaturstellen</t>
  </si>
  <si>
    <t>Als Vergärbare [Gesamt]zucker ist die Summe aus Glucose und Fructose, ersatzweise der Gehalt an Reduzierendem Zucker - 1 g/L einzusetzen. Die Division durch 7,8924 ist gleichwertig einer Multiplikation mit 0,1267.</t>
  </si>
  <si>
    <t xml:space="preserve">Als Vergärbare [Gesamt]zucker ist die Summe aus Glucose und Fructose, ersatzweise der Gehalt an Reduzierendem Zucker - 1 g/L einzusetzen. </t>
  </si>
  <si>
    <t>Als Vergärbare [Gesamt]zucker ist die Summe aus Glucose und Fructose ersatzweise der Gehalt an Reduzierendem Zucker - 1 g/L einzusetzen. Die Multiplikation mit 0,1267 ist gleichwertig einer Division durch 7,8924.</t>
  </si>
  <si>
    <t>Destillation nach Alkalisierung mit Calciumhydroxid; 200 ml Destillat obligatorisch! Bestimmung der Destillatdichte mit elektronischer Schwingungs-Resonanz-Densitometrie (Biegeschwinger).</t>
  </si>
  <si>
    <t>OIV-MA-AS313-11 und  OIV-MA-AS313-12A/12B (Typ II-Methoden, enzymatisch), modifiziert</t>
  </si>
  <si>
    <t>Mit SCIL-Testsatz Nr. 1214, automatisiert</t>
  </si>
  <si>
    <t>Acetat
(Essigsäure)</t>
  </si>
  <si>
    <t>Vorbemerkung zu häufig irrtümlich als "Flüchtige Säure" mitgeteilten Ergebnissen</t>
  </si>
  <si>
    <t>Enzymatisches Verfahren mit Hexokinase und Glucose-6-phosphat-Dehydrogenase sowie zur Bestimmung von Fructose nach Umsetzung mit Phosphoglucose-Isomerase.</t>
  </si>
  <si>
    <t>Das Verfahren ist für Stillweine und Perlwein beschireben. Von der bis zum Gefrierpunkt gekühlten Probe wird ein gemessener Anteil
für den Leerwert entnommen. In der übrigen Probe wird durch Zusatz eines Natronlauge-Überschusses die Kohlensäure gebunden. Der Kohlendioxidgehalt wird aus der zur Titration zwischen pH 8,4 und pH 4,0 in Gegenwart von Carboanhydase benötigen Säuremenge unter Berücksichtigung des Leerwertes bestimmt.</t>
  </si>
  <si>
    <t>Schnellmethode: Jodometrische Titration nach alkalischer Hydrolyse in Anwesenheit von EDTA mit 5 ml 0,5 %iger Stärkelösung zur Endpunkterkennung .</t>
  </si>
  <si>
    <t>Destillation im Stickstoffstrom unter Erhitzen zum Sieden nach Zusatz von Phosphorsäure und Methanol in eine Vorlage mit neutralisierter Wasserstoffperoxidlösung. Die Abmessungen der Destillationsapparatur sind vorgeschrieben; Titration der gebildeten Schwefelsäure mit Natronlauge. (Verfahren nach Tanner).</t>
  </si>
  <si>
    <t xml:space="preserve">Orientierende Methode: Jodometrische Bestimmung der Gesamten Schwefligen Säurebei Zuckergehalten unter 4 g/L nach einmaliger alkalischer Hydrolyse ohne Berücksichtigung eines evtl. Reduktonanteils; Titration nach SLMB 30A/11.1 mit Stärke als Endpunktindikator.
</t>
  </si>
  <si>
    <t>kolorimetrische Methode, auch automatisiert, mit DNTB oder Pararosanilin</t>
  </si>
  <si>
    <t>Direkte Messung des Überdrucks in der Flasche mit einem Aphrometer (Manometer zur Messung des Überdrucks)</t>
  </si>
  <si>
    <t>OIV-MA-AS311-03, modifiziert (HPLC; Säule und/oder Detektor verändert, d.h. alle anderen HPLC-Ausführungsformen)</t>
  </si>
  <si>
    <t>Bestimmungsergebnisse mit HPLC-Verfahren oder enzymatischen Verfahren werden im Laborsprachgebrauch häufig als "Flüchtige Säure" bezeichnet und in der Folge als solche mitgeteilt. Diese Verfahren bestimmen tatsächlich nur Acetat (Essigsäure). Die Ergebnisse genügen daher nicht der Definition des Begriffes "Flüchtige Säure". Ihre Mitteilung unter diesem Begriff ist daher fehlerhaft.</t>
  </si>
  <si>
    <t xml:space="preserve">Die HPLC- und enzymatischen Verfahrens bestimmen nur Essigsäure. Ergebnisse mit diesen Methoden und dürfen nicht als "Flüchtige Säure" eingetragen werden, da sie nicht zur Definition dieses Begriffes konform sind. </t>
  </si>
  <si>
    <t>enzymatisch, automatisiert</t>
  </si>
  <si>
    <t>enzymatisch, manuell</t>
  </si>
  <si>
    <t xml:space="preserve">Die zur automatisierten Bestimmung des Acetat-Ions, üblicherweise berechnet als Essigsäure, vertriebenen Enzymsätze verwenden unterschiedliche Reaktionsketten und Messtechniken, die zu systematisch verschiedenen Ergebnissen führen können. Daher ist die Angabe des verwendeten Testsatzes erforderlich. </t>
  </si>
  <si>
    <t xml:space="preserve">Die zur manuellen Bestimmung des Acetat-Ions, üblicherweise berechnet als Essigsäure, vertriebenen Enzymsätze verwenden unterschiedliche Reaktionsketten und Messtechniken, die zu systematisch verschiedenen Ergebnissen führen können. Daher ist die Angabe des verwendeten Testsatzes erforderlich. </t>
  </si>
  <si>
    <r>
      <t>Fourier-Transform-Infrarot-Spektroskopie (FTIR); (mittleres Infrarot, SO</t>
    </r>
    <r>
      <rPr>
        <vertAlign val="subscript"/>
        <sz val="11"/>
        <rFont val="Times New Roman"/>
        <family val="1"/>
      </rPr>
      <t>2</t>
    </r>
    <r>
      <rPr>
        <sz val="11"/>
        <rFont val="Times New Roman"/>
        <family val="1"/>
      </rPr>
      <t xml:space="preserve"> in der Gasphase, z.B. FOSS WSC SO2)</t>
    </r>
  </si>
  <si>
    <r>
      <t>Fourier-Transform-Infrarotspektroskopie (FTIR), (mittleres Infrarot, SO</t>
    </r>
    <r>
      <rPr>
        <vertAlign val="subscript"/>
        <sz val="11"/>
        <rFont val="Times New Roman"/>
        <family val="1"/>
      </rPr>
      <t>2</t>
    </r>
    <r>
      <rPr>
        <sz val="11"/>
        <rFont val="Times New Roman"/>
        <family val="1"/>
      </rPr>
      <t xml:space="preserve"> in der Gasphase, z.B. FOSS WSC SO2)</t>
    </r>
  </si>
  <si>
    <t>Vorbemerkung zu Ergebnissen mittels HPLC-, IC-  oder enzymatischen Verfahren</t>
  </si>
  <si>
    <t>Bitte auswählen/Please select</t>
  </si>
  <si>
    <r>
      <rPr>
        <vertAlign val="superscript"/>
        <sz val="10"/>
        <rFont val="Times New Roman"/>
        <family val="1"/>
      </rPr>
      <t>1</t>
    </r>
    <r>
      <rPr>
        <sz val="10"/>
        <rFont val="Times New Roman"/>
        <family val="1"/>
      </rPr>
      <t>H-Kernresonanzspektroskopie</t>
    </r>
  </si>
  <si>
    <r>
      <t xml:space="preserve">Vergärbare Zucker
(Summe Glucose + Fructose, auch 
Reduzierende Zucker - 1 g/l)
</t>
    </r>
    <r>
      <rPr>
        <b/>
        <sz val="10"/>
        <rFont val="Times New Roman"/>
        <family val="1"/>
      </rPr>
      <t>nach Inversion</t>
    </r>
  </si>
  <si>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</si>
  <si>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</si>
  <si>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</si>
  <si>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</si>
  <si>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</si>
  <si>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</si>
  <si>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</si>
  <si>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</si>
  <si>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</si>
  <si>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</si>
  <si>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</si>
  <si>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Automatisierte kolorimetrische Methode; Thermo Scientific Ref.: 984309</t>
  </si>
  <si>
    <t>ergänzt in Auswertung und Bericht 2020</t>
  </si>
  <si>
    <t>ergänzt im Bericht 2020</t>
  </si>
  <si>
    <t>Vorschlag betreffend Aufnahme</t>
  </si>
  <si>
    <t>Chemisch-technische Bestimmungen der Zollverwaltung (CBT); pyknometr. Bestimmung der Dichte des Destillationsrückstandes, Extrakt aus Tabelle 7</t>
  </si>
  <si>
    <t>SOP M 2569, HPLC (interne Methodenkennung ist nicht allgemeinverständlich</t>
  </si>
  <si>
    <t>HPLC-ECD (es ist nicht erklärt, warum nicht Methodenkennziffer 4 gewählt wurde</t>
  </si>
  <si>
    <t>DIN EN 12147 (entspricht Amtl. Sammlg. n. § 64 LFGB Nr. L 31.00-3)</t>
  </si>
  <si>
    <t>Text allgemeiner gefasst</t>
  </si>
  <si>
    <t>ergänzt im Bericht 2017 + 2018</t>
  </si>
  <si>
    <t>2018: Enantioselektive Kapillar-GC/MS nach Methylierung der Carbonsäuren</t>
  </si>
  <si>
    <t>2017: Enantiomerenverhältnis per GC-MS nach Derivatisierung und chiraler Separation</t>
  </si>
  <si>
    <t>weitere Verwendung abwarten</t>
  </si>
  <si>
    <t xml:space="preserve">Halbmikrodestillation nach Rauscher/Engst/Freimuth - Probevolumen (6 ml), Destillatvolumen (60 ml), Normalität des Titrationsmittels (0,1 N) </t>
  </si>
  <si>
    <t>HPLC (verschiedene Ausführungsformen; bitte beschreiben)</t>
  </si>
  <si>
    <t>Allgemeine Verwaltungsvorschrift Kapitel V.7 oder Franck-Junge, Weinanalytik B.V.7 (potentiometrische Titration auf PH-Wert 7,0)</t>
  </si>
  <si>
    <t>abwarten, ob es bei diesem Reagentien-Satz bleibt</t>
  </si>
  <si>
    <t>Allgemeine Verwaltungsvorschrift Kap. V.1; Franck-Junge, Weinanalytik, B.V.1 (Pyknometrie)</t>
  </si>
  <si>
    <t>Wird von uns seit Jahren immer wieder korrigiert analog Verfahren 4, aber SGS Hamburg ist beratungsresistent!</t>
  </si>
  <si>
    <t>Andere automatisierte kolorimetrische Methode (Reaktionsprinzip angeben)</t>
  </si>
  <si>
    <r>
      <t>Mit SCIL/Enzytec-Testsatz Nr. 1214</t>
    </r>
    <r>
      <rPr>
        <b/>
        <sz val="10"/>
        <rFont val="Times New Roman"/>
        <family val="1"/>
      </rPr>
      <t>,</t>
    </r>
    <r>
      <rPr>
        <sz val="10"/>
        <rFont val="Times New Roman"/>
        <family val="1"/>
      </rPr>
      <t xml:space="preserve"> automatisiert</t>
    </r>
  </si>
  <si>
    <t>enzymatisch, Testsatz von ThermoScientific; bitte Enzymkit angeben!</t>
  </si>
  <si>
    <r>
      <t xml:space="preserve">Sie können zu einigen Parametern die Prinzipien der Verfahren im Datenblatt "Methoden" nachlesen. Die Auswahl einer Methode ohne den Zusatz "modifiziert" setzt die Erfüllung aller Merkmale der Prinzip-Beschreibung voraus! </t>
    </r>
    <r>
      <rPr>
        <b/>
        <sz val="11"/>
        <rFont val="Times New Roman"/>
        <family val="1"/>
      </rPr>
      <t>Bitte nutzen Sie die Beschreibungen der Prinzipien auch dazu, um Ihre Methode möglichst einer in der Auswahlliste aufgeführten Methode zuzuordnen. Dadurch kann eine unnötige Vielzahl von Methodenangaben vermieden werden.</t>
    </r>
    <r>
      <rPr>
        <sz val="11"/>
        <rFont val="Times New Roman"/>
        <family val="1"/>
      </rPr>
      <t xml:space="preserve">
Principles of some methods are listed in the sheet "Methoden". If you choose a method-description without the addition "modifiziert" all points of the described principle should be fulfilled. </t>
    </r>
    <r>
      <rPr>
        <b/>
        <sz val="11"/>
        <rFont val="Times New Roman"/>
        <family val="1"/>
      </rPr>
      <t>Use the principles of the methods for choosing your selection from the pulldown-menus!</t>
    </r>
  </si>
  <si>
    <t>?</t>
  </si>
  <si>
    <t>Laborproben hergestellt aus den Flaschen mit Nrn.:</t>
  </si>
  <si>
    <t>NIR-Spektroskopie Fa. Anton Paar</t>
  </si>
  <si>
    <t>berechnet nach HPLC-Bestimmung</t>
  </si>
  <si>
    <t>Verfahren nach § 64 LFGB 00.00-46/2:1999-11 (enzymatisch)</t>
  </si>
  <si>
    <t xml:space="preserve">GC/MS nach Aussalzen und Extraktion mit Diethylether nach O.I.V. Resolution OENO 11/2007 ident. mit C.Fauhl et al., JAOAC (2004)  </t>
  </si>
  <si>
    <t>GC/MS nach Aussalzen und Extraktion mit Cyclohexan nach U. Lampe et al. DLR 93, 103 - 110 (1997)</t>
  </si>
  <si>
    <t>GC/MS nach Aussalzen, Extraktion mit Chloroform und Silylierung nach Otteneder et al. DLR 95, 175 - 175 (1999)</t>
  </si>
  <si>
    <t>Kombination aus 1 bis 3 (Art der Kombination bitte beschreiben!)</t>
  </si>
  <si>
    <t>Cyclische Diglycerine</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</si>
  <si>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</si>
  <si>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</si>
  <si>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</si>
  <si>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</si>
  <si>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Amtliche Sammlung nach § 64 LFGB L 31.00-1 (Pyknometrie), auch modifiziert</t>
  </si>
  <si>
    <t>DIN EN ISO 12185:1997-11 (elektronische Dichtemessung mit dem Biegeschwinger)</t>
  </si>
  <si>
    <t>Biegeschwinger</t>
  </si>
  <si>
    <t>Vorhandener Alkohol [%vol] + (Vergärbare [Gesamt]zucker [g/L] * 0,47 / 7,8934)</t>
  </si>
  <si>
    <t>Vorhandener Alkohol [%vol] + (Vergärbare [Gesamt]zucker [g/L] / 16,75)</t>
  </si>
  <si>
    <t>Wasserdampfdestillation mit vorhergehender Neutralisation</t>
  </si>
  <si>
    <t xml:space="preserve">Berechnet aus Dichte und vorh. Alkohol, basierend auf Tabarie nach Lay und Reimer (Die Weinwirtschaft Nr. 15 1981, S. 433-435) </t>
  </si>
  <si>
    <t>DIN EN 12147 (entspricht Amtliche Sammlung nach § 64 LFGB Nr. L 31.00-3)</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</si>
  <si>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</si>
  <si>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</si>
  <si>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</si>
  <si>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</si>
  <si>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</si>
  <si>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</si>
  <si>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</si>
  <si>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Beispielhafter Wert [mg/kg]</t>
  </si>
  <si>
    <t>Ergebnisangabe mit 3 signifikanten Ziffern [mg/kg]</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</si>
  <si>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</si>
  <si>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</si>
  <si>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</si>
  <si>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</si>
  <si>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</si>
  <si>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</si>
  <si>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Gluconsäure</t>
  </si>
  <si>
    <t>IFU-MA-67: HPLC mit RID</t>
  </si>
  <si>
    <t>Enzymatisch nach R-Biopharm E8160</t>
  </si>
  <si>
    <t xml:space="preserve"> IFU-MA-67: HPLC mit RID</t>
  </si>
  <si>
    <t xml:space="preserve">Enzymatisch, Summe aus D- und L-Milchsäure; Test-Satz v. Thermo Fisher 984306  + 984308 oder Enzytec Ref 5240 + 5260 bzw 1255. </t>
  </si>
  <si>
    <t>Enzymatisch nach r-biopharm E8260</t>
  </si>
  <si>
    <t>Enzymatisch nach r-biopharm E1255</t>
  </si>
  <si>
    <t>Enzymatisch nach Megazyme</t>
  </si>
  <si>
    <t>Enzymatisch (Megazyme)</t>
  </si>
  <si>
    <t>Enzymatisch nach r-Biopharm Enzytec E 8600</t>
  </si>
  <si>
    <t>Enzymatisch nach Thermo Scientific Nr. 984345</t>
  </si>
  <si>
    <t>Enzymatisch nach Megazyme K-Sulph</t>
  </si>
  <si>
    <t>enzymatisch nach r-biopharm E8230</t>
  </si>
  <si>
    <t>enzymatisch nach r-biopharm E1214</t>
  </si>
  <si>
    <r>
      <t xml:space="preserve">Geben Sie Ihre Ergebnisse mit </t>
    </r>
    <r>
      <rPr>
        <b/>
        <sz val="11"/>
        <rFont val="Times New Roman"/>
        <family val="1"/>
      </rPr>
      <t>mindestens</t>
    </r>
    <r>
      <rPr>
        <sz val="11"/>
        <rFont val="Times New Roman"/>
        <family val="1"/>
      </rPr>
      <t xml:space="preserve"> den in Spalte 3 aufgeführten </t>
    </r>
    <r>
      <rPr>
        <b/>
        <sz val="11"/>
        <rFont val="Times New Roman"/>
        <family val="1"/>
      </rPr>
      <t>signifikanten Stellen</t>
    </r>
    <r>
      <rPr>
        <sz val="11"/>
        <rFont val="Times New Roman"/>
        <family val="1"/>
      </rPr>
      <t xml:space="preserve"> an. Beispiele hierzu sind in "Signifikanz" enthalten.
Report your results </t>
    </r>
    <r>
      <rPr>
        <b/>
        <sz val="11"/>
        <rFont val="Times New Roman"/>
        <family val="1"/>
      </rPr>
      <t xml:space="preserve">at least </t>
    </r>
    <r>
      <rPr>
        <sz val="11"/>
        <rFont val="Times New Roman"/>
        <family val="1"/>
      </rPr>
      <t xml:space="preserve">with in column 3 shown </t>
    </r>
    <r>
      <rPr>
        <b/>
        <sz val="11"/>
        <rFont val="Times New Roman"/>
        <family val="1"/>
      </rPr>
      <t>significant numbers</t>
    </r>
    <r>
      <rPr>
        <sz val="11"/>
        <rFont val="Times New Roman"/>
        <family val="1"/>
      </rPr>
      <t xml:space="preserve"> (there are some examples in sheet "Significance" .</t>
    </r>
  </si>
  <si>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</si>
  <si>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</si>
  <si>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</si>
  <si>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</si>
  <si>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</si>
  <si>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</si>
  <si>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Blume0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</si>
</sst>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0"/>
  </numFmts>
  <fonts count="46" x14ac:knownFonts="1">
    <font>
      <sz val="11"/>
      <name val="Times New Roman"/>
    </font>
    <font>
      <sz val="11"/>
      <name val="Times New Roman"/>
      <family val="1"/>
    </font>
    <font>
      <u/>
      <sz val="11"/>
      <color indexed="12"/>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sz val="10"/>
      <name val="Times New Roman"/>
      <family val="1"/>
    </font>
    <font>
      <sz val="14"/>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vertAlign val="superscript"/>
      <sz val="10"/>
      <color indexed="10"/>
      <name val="Times New Roman"/>
      <family val="1"/>
    </font>
    <font>
      <sz val="9"/>
      <name val="Times New Roman"/>
      <family val="1"/>
    </font>
    <font>
      <vertAlign val="subscript"/>
      <sz val="10"/>
      <name val="Times New Roman"/>
      <family val="1"/>
    </font>
    <font>
      <sz val="10"/>
      <name val="Arial"/>
      <family val="2"/>
    </font>
    <font>
      <sz val="12"/>
      <color indexed="9"/>
      <name val="Times New Roman"/>
      <family val="1"/>
    </font>
    <font>
      <b/>
      <sz val="14"/>
      <color indexed="10"/>
      <name val="Times New Roman"/>
      <family val="1"/>
    </font>
    <font>
      <b/>
      <sz val="10"/>
      <name val="Times New Roman"/>
      <family val="1"/>
    </font>
    <font>
      <i/>
      <vertAlign val="subscript"/>
      <sz val="11"/>
      <name val="Times New Roman"/>
      <family val="1"/>
    </font>
    <font>
      <u/>
      <sz val="12"/>
      <color indexed="12"/>
      <name val="Times New Roman"/>
      <family val="1"/>
    </font>
    <font>
      <sz val="11"/>
      <color indexed="12"/>
      <name val="Times New Roman"/>
      <family val="1"/>
    </font>
    <font>
      <sz val="10"/>
      <color indexed="10"/>
      <name val="Times New Roman"/>
      <family val="1"/>
    </font>
    <font>
      <sz val="11"/>
      <name val="Symbol"/>
      <family val="1"/>
      <charset val="2"/>
    </font>
    <font>
      <vertAlign val="subscript"/>
      <sz val="12"/>
      <name val="Times New Roman"/>
      <family val="1"/>
    </font>
    <font>
      <vertAlign val="subscript"/>
      <sz val="13"/>
      <name val="Times New Roman"/>
      <family val="1"/>
    </font>
    <font>
      <b/>
      <vertAlign val="superscript"/>
      <sz val="12"/>
      <color indexed="10"/>
      <name val="Times New Roman"/>
      <family val="1"/>
    </font>
    <font>
      <sz val="11"/>
      <color rgb="FFFF0000"/>
      <name val="Times New Roman"/>
      <family val="1"/>
    </font>
    <font>
      <sz val="11"/>
      <color theme="0"/>
      <name val="Times New Roman"/>
      <family val="1"/>
    </font>
    <font>
      <sz val="11"/>
      <color rgb="FF0000FF"/>
      <name val="Times New Roman"/>
      <family val="1"/>
    </font>
    <font>
      <b/>
      <sz val="11"/>
      <color rgb="FF0000FF"/>
      <name val="Times New Roman"/>
      <family val="1"/>
    </font>
    <font>
      <vertAlign val="subscript"/>
      <sz val="11"/>
      <name val="Times New Roman"/>
      <family val="1"/>
    </font>
    <font>
      <vertAlign val="superscript"/>
      <sz val="10"/>
      <name val="Times New Roman"/>
      <family val="1"/>
    </font>
    <font>
      <strike/>
      <sz val="10"/>
      <name val="Times New Roman"/>
      <family val="1"/>
    </font>
    <font>
      <sz val="10"/>
      <color rgb="FFFF0000"/>
      <name val="Times New Roman"/>
      <family val="1"/>
    </font>
    <font>
      <sz val="10"/>
      <color rgb="FF0000FF"/>
      <name val="Times New Roman"/>
      <family val="1"/>
    </font>
    <font>
      <i/>
      <sz val="11"/>
      <color theme="0" tint="-0.499984740745262"/>
      <name val="Times New Roman"/>
      <family val="1"/>
    </font>
    <font>
      <b/>
      <sz val="11"/>
      <color rgb="FFFF0000"/>
      <name val="Times New Roman"/>
      <family val="1"/>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CCFFFF"/>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rgb="FFFFFFCC"/>
        <bgColor indexed="64"/>
      </patternFill>
    </fill>
  </fills>
  <borders count="10">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thin">
        <color indexed="17"/>
      </bottom>
      <diagonal/>
    </border>
    <border>
      <left/>
      <right/>
      <top style="medium">
        <color indexed="17"/>
      </top>
      <bottom style="thin">
        <color indexed="17"/>
      </bottom>
      <diagonal/>
    </border>
    <border>
      <left/>
      <right/>
      <top style="thick">
        <color indexed="17"/>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23" fillId="0" borderId="0"/>
    <xf numFmtId="0" fontId="4" fillId="0" borderId="0"/>
    <xf numFmtId="0" fontId="2" fillId="0" borderId="0" applyNumberFormat="0" applyFill="0" applyBorder="0" applyAlignment="0" applyProtection="0">
      <alignment vertical="top"/>
      <protection locked="0"/>
    </xf>
    <xf numFmtId="0" fontId="1" fillId="0" borderId="0"/>
    <xf numFmtId="0" fontId="2" fillId="0" borderId="0" applyNumberFormat="0" applyFill="0" applyBorder="0" applyAlignment="0" applyProtection="0">
      <alignment vertical="top"/>
      <protection locked="0"/>
    </xf>
  </cellStyleXfs>
  <cellXfs count="213">
    <xf numFmtId="0" fontId="0" fillId="0" borderId="0" xfId="0"/>
    <xf numFmtId="0" fontId="3"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0" fontId="8" fillId="0" borderId="0" xfId="0" applyFont="1" applyProtection="1">
      <protection hidden="1"/>
    </xf>
    <xf numFmtId="0" fontId="3" fillId="0" borderId="0" xfId="0" applyFont="1" applyAlignment="1" applyProtection="1">
      <alignment vertical="center"/>
      <protection hidden="1"/>
    </xf>
    <xf numFmtId="0" fontId="0" fillId="0" borderId="0" xfId="0" applyAlignment="1" applyProtection="1">
      <alignment vertical="center"/>
      <protection hidden="1"/>
    </xf>
    <xf numFmtId="0" fontId="10" fillId="3" borderId="0" xfId="0" applyFont="1" applyFill="1" applyAlignment="1" applyProtection="1">
      <alignment vertical="center"/>
      <protection hidden="1"/>
    </xf>
    <xf numFmtId="0" fontId="4" fillId="0" borderId="0" xfId="0" applyFont="1" applyProtection="1">
      <protection hidden="1"/>
    </xf>
    <xf numFmtId="0" fontId="13" fillId="0" borderId="0" xfId="0" applyFont="1" applyAlignment="1" applyProtection="1">
      <alignment wrapText="1"/>
      <protection hidden="1"/>
    </xf>
    <xf numFmtId="0" fontId="13" fillId="0" borderId="0" xfId="0" applyFont="1" applyAlignment="1" applyProtection="1">
      <alignment horizontal="left" wrapText="1"/>
      <protection hidden="1"/>
    </xf>
    <xf numFmtId="0" fontId="4" fillId="0" borderId="0" xfId="0" applyFont="1" applyAlignment="1" applyProtection="1">
      <alignment horizontal="justify" vertical="top" wrapText="1"/>
      <protection hidden="1"/>
    </xf>
    <xf numFmtId="0" fontId="15" fillId="0" borderId="0" xfId="0" applyFont="1" applyProtection="1">
      <protection hidden="1"/>
    </xf>
    <xf numFmtId="0" fontId="15" fillId="0" borderId="0" xfId="0" applyFont="1" applyAlignment="1">
      <alignment vertical="center" wrapText="1"/>
    </xf>
    <xf numFmtId="0" fontId="15" fillId="0" borderId="0" xfId="0" applyFont="1" applyAlignment="1" applyProtection="1">
      <alignment horizontal="center"/>
      <protection hidden="1"/>
    </xf>
    <xf numFmtId="0" fontId="17" fillId="0" borderId="0" xfId="0" applyFont="1" applyProtection="1">
      <protection hidden="1"/>
    </xf>
    <xf numFmtId="0" fontId="14" fillId="0" borderId="0" xfId="0" applyFont="1" applyProtection="1">
      <protection hidden="1"/>
    </xf>
    <xf numFmtId="0" fontId="15" fillId="3" borderId="0" xfId="0" applyFont="1" applyFill="1" applyAlignment="1" applyProtection="1">
      <alignment vertical="center" wrapText="1"/>
      <protection hidden="1"/>
    </xf>
    <xf numFmtId="0" fontId="13" fillId="0" borderId="0" xfId="0" applyFont="1" applyAlignment="1">
      <alignment horizontal="justify" vertical="top" wrapText="1"/>
    </xf>
    <xf numFmtId="0" fontId="13" fillId="0" borderId="0" xfId="0" applyFont="1" applyAlignment="1">
      <alignment wrapText="1"/>
    </xf>
    <xf numFmtId="0" fontId="13" fillId="0" borderId="0" xfId="0" applyFont="1" applyAlignment="1">
      <alignment horizontal="left" wrapText="1"/>
    </xf>
    <xf numFmtId="0" fontId="4" fillId="0" borderId="0" xfId="0" applyFont="1" applyAlignment="1" applyProtection="1">
      <alignment wrapText="1"/>
      <protection hidden="1"/>
    </xf>
    <xf numFmtId="49" fontId="0" fillId="2" borderId="0" xfId="0" applyNumberFormat="1" applyFill="1" applyAlignment="1">
      <alignment horizontal="center"/>
    </xf>
    <xf numFmtId="0" fontId="15" fillId="0" borderId="0" xfId="0" applyFont="1" applyAlignment="1" applyProtection="1">
      <alignment horizontal="center" vertical="center"/>
      <protection hidden="1"/>
    </xf>
    <xf numFmtId="0" fontId="6" fillId="0" borderId="0" xfId="0" applyFont="1" applyAlignment="1" applyProtection="1">
      <alignment vertical="center" wrapText="1"/>
      <protection hidden="1"/>
    </xf>
    <xf numFmtId="0" fontId="9" fillId="0" borderId="0" xfId="0" applyFont="1" applyAlignment="1" applyProtection="1">
      <alignment vertical="center"/>
      <protection hidden="1"/>
    </xf>
    <xf numFmtId="0" fontId="19" fillId="0" borderId="0" xfId="0" applyFont="1" applyAlignment="1" applyProtection="1">
      <alignment vertical="center"/>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vertical="top" wrapText="1"/>
      <protection hidden="1"/>
    </xf>
    <xf numFmtId="0" fontId="21" fillId="4" borderId="0" xfId="0" applyFont="1" applyFill="1" applyProtection="1">
      <protection hidden="1"/>
    </xf>
    <xf numFmtId="0" fontId="16" fillId="0" borderId="0" xfId="0" applyFont="1" applyAlignment="1" applyProtection="1">
      <alignment horizontal="center" vertical="center"/>
      <protection hidden="1"/>
    </xf>
    <xf numFmtId="0" fontId="15" fillId="3" borderId="0" xfId="0" applyFont="1" applyFill="1" applyAlignment="1" applyProtection="1">
      <alignment vertical="center"/>
      <protection hidden="1"/>
    </xf>
    <xf numFmtId="0" fontId="0" fillId="3" borderId="0" xfId="0" applyFill="1" applyAlignment="1" applyProtection="1">
      <alignment vertical="center"/>
      <protection hidden="1"/>
    </xf>
    <xf numFmtId="0" fontId="4" fillId="0" borderId="0" xfId="0" applyFont="1" applyAlignment="1">
      <alignment horizontal="left" vertical="top" wrapText="1"/>
    </xf>
    <xf numFmtId="0" fontId="4" fillId="0" borderId="0" xfId="0" applyFont="1"/>
    <xf numFmtId="49" fontId="15" fillId="2" borderId="0" xfId="0" applyNumberFormat="1" applyFont="1" applyFill="1" applyAlignment="1" applyProtection="1">
      <alignment vertical="center"/>
      <protection locked="0" hidden="1"/>
    </xf>
    <xf numFmtId="0" fontId="13" fillId="0" borderId="0" xfId="0" applyFont="1"/>
    <xf numFmtId="0" fontId="4" fillId="0" borderId="0" xfId="0" applyFont="1" applyAlignment="1" applyProtection="1">
      <alignment vertical="top"/>
      <protection hidden="1"/>
    </xf>
    <xf numFmtId="0" fontId="18" fillId="0" borderId="0" xfId="0" applyFont="1" applyAlignment="1" applyProtection="1">
      <alignment vertical="top" wrapText="1"/>
      <protection hidden="1"/>
    </xf>
    <xf numFmtId="0" fontId="18" fillId="0" borderId="0" xfId="0" applyFont="1" applyAlignment="1" applyProtection="1">
      <alignment horizontal="left" vertical="top" wrapText="1"/>
      <protection hidden="1"/>
    </xf>
    <xf numFmtId="0" fontId="21" fillId="0" borderId="0" xfId="0" applyFont="1" applyAlignment="1" applyProtection="1">
      <alignment horizontal="left" wrapText="1"/>
      <protection hidden="1"/>
    </xf>
    <xf numFmtId="0" fontId="21" fillId="0" borderId="0" xfId="0" applyFont="1" applyAlignment="1" applyProtection="1">
      <alignment horizontal="left"/>
      <protection hidden="1"/>
    </xf>
    <xf numFmtId="0" fontId="21" fillId="0" borderId="0" xfId="0" applyFont="1" applyAlignment="1" applyProtection="1">
      <alignment horizontal="right" vertical="center" wrapText="1"/>
      <protection hidden="1"/>
    </xf>
    <xf numFmtId="0" fontId="21" fillId="0" borderId="0" xfId="0" applyFont="1" applyAlignment="1" applyProtection="1">
      <alignment vertical="center" wrapText="1"/>
      <protection hidden="1"/>
    </xf>
    <xf numFmtId="0" fontId="21" fillId="0" borderId="0" xfId="0" applyFont="1" applyProtection="1">
      <protection hidden="1"/>
    </xf>
    <xf numFmtId="0" fontId="13" fillId="0" borderId="3" xfId="0" applyFont="1" applyBorder="1" applyAlignment="1" applyProtection="1">
      <alignment vertical="top" wrapText="1"/>
      <protection locked="0" hidden="1"/>
    </xf>
    <xf numFmtId="0" fontId="13" fillId="0" borderId="0" xfId="0" applyFont="1" applyProtection="1">
      <protection locked="0" hidden="1"/>
    </xf>
    <xf numFmtId="0" fontId="13" fillId="0" borderId="0" xfId="0" applyFont="1" applyProtection="1">
      <protection hidden="1"/>
    </xf>
    <xf numFmtId="0" fontId="13" fillId="0" borderId="1" xfId="0" applyFont="1" applyBorder="1" applyAlignment="1" applyProtection="1">
      <alignment horizontal="justify" vertical="top" wrapText="1"/>
      <protection hidden="1"/>
    </xf>
    <xf numFmtId="0" fontId="13" fillId="0" borderId="0" xfId="0" applyFont="1" applyAlignment="1" applyProtection="1">
      <alignment horizontal="left" vertical="top" wrapText="1"/>
      <protection hidden="1"/>
    </xf>
    <xf numFmtId="0" fontId="13" fillId="0" borderId="0" xfId="0" applyFont="1" applyAlignment="1" applyProtection="1">
      <alignment horizontal="justify" vertical="top" wrapText="1"/>
      <protection hidden="1"/>
    </xf>
    <xf numFmtId="0" fontId="26" fillId="0" borderId="0" xfId="0" applyFont="1" applyProtection="1">
      <protection hidden="1"/>
    </xf>
    <xf numFmtId="14" fontId="25" fillId="0" borderId="0" xfId="0" applyNumberFormat="1" applyFont="1" applyAlignment="1" applyProtection="1">
      <alignment horizontal="left"/>
      <protection hidden="1"/>
    </xf>
    <xf numFmtId="0" fontId="18" fillId="0" borderId="0" xfId="0" applyFont="1"/>
    <xf numFmtId="0" fontId="3" fillId="4" borderId="9" xfId="0" applyFont="1" applyFill="1" applyBorder="1" applyAlignment="1">
      <alignment horizontal="center" vertical="top" wrapText="1"/>
    </xf>
    <xf numFmtId="2" fontId="19" fillId="4" borderId="9" xfId="0" applyNumberFormat="1" applyFont="1" applyFill="1" applyBorder="1" applyAlignment="1">
      <alignment horizontal="center" vertical="top" wrapText="1"/>
    </xf>
    <xf numFmtId="0" fontId="0" fillId="4" borderId="0" xfId="0" applyFill="1"/>
    <xf numFmtId="0" fontId="7"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2" fillId="2" borderId="0" xfId="1" applyNumberFormat="1" applyFill="1" applyAlignment="1" applyProtection="1">
      <alignment vertical="center"/>
      <protection locked="0"/>
    </xf>
    <xf numFmtId="0" fontId="10" fillId="0" borderId="0" xfId="0" applyFont="1" applyAlignment="1">
      <alignmen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0" borderId="0" xfId="0" applyFont="1" applyAlignment="1">
      <alignment vertical="top" wrapText="1"/>
    </xf>
    <xf numFmtId="0" fontId="15" fillId="0" borderId="0" xfId="0" applyFont="1" applyAlignment="1" applyProtection="1">
      <alignment horizontal="left" vertical="top" wrapText="1"/>
      <protection hidden="1"/>
    </xf>
    <xf numFmtId="164" fontId="0" fillId="2" borderId="0" xfId="0" applyNumberFormat="1" applyFill="1" applyAlignment="1">
      <alignment horizontal="center"/>
    </xf>
    <xf numFmtId="0" fontId="36" fillId="0" borderId="0" xfId="0" applyFont="1" applyProtection="1">
      <protection hidden="1"/>
    </xf>
    <xf numFmtId="0" fontId="24" fillId="0" borderId="0" xfId="0" applyFont="1" applyProtection="1">
      <protection hidden="1"/>
    </xf>
    <xf numFmtId="0" fontId="4" fillId="0" borderId="0" xfId="0" applyFont="1" applyAlignment="1">
      <alignment vertical="center"/>
    </xf>
    <xf numFmtId="0" fontId="4" fillId="0" borderId="0" xfId="0" applyFont="1" applyAlignment="1">
      <alignment vertical="center" wrapText="1"/>
    </xf>
    <xf numFmtId="0" fontId="8" fillId="0" borderId="0" xfId="0" applyFont="1" applyProtection="1">
      <protection locked="0"/>
    </xf>
    <xf numFmtId="49" fontId="6" fillId="2" borderId="0" xfId="0" applyNumberFormat="1" applyFont="1" applyFill="1" applyAlignment="1" applyProtection="1">
      <alignment horizontal="right" vertical="center"/>
      <protection locked="0"/>
    </xf>
    <xf numFmtId="0" fontId="10" fillId="5" borderId="0" xfId="0" applyFont="1" applyFill="1" applyAlignment="1" applyProtection="1">
      <alignment vertical="center"/>
      <protection hidden="1"/>
    </xf>
    <xf numFmtId="0" fontId="15" fillId="5" borderId="0" xfId="0" applyFont="1" applyFill="1" applyAlignment="1" applyProtection="1">
      <alignment vertical="center"/>
      <protection hidden="1"/>
    </xf>
    <xf numFmtId="0" fontId="0" fillId="5" borderId="0" xfId="0" applyFill="1" applyAlignment="1" applyProtection="1">
      <alignment vertical="center"/>
      <protection hidden="1"/>
    </xf>
    <xf numFmtId="0" fontId="15" fillId="6" borderId="0" xfId="0" applyFont="1" applyFill="1" applyAlignment="1">
      <alignment vertical="center" wrapText="1"/>
    </xf>
    <xf numFmtId="0" fontId="3" fillId="0" borderId="0" xfId="0" applyFont="1" applyAlignment="1">
      <alignment vertical="center" wrapText="1"/>
    </xf>
    <xf numFmtId="0" fontId="3" fillId="0" borderId="0" xfId="0" applyFont="1" applyAlignment="1" applyProtection="1">
      <alignment horizontal="center" vertical="center"/>
      <protection hidden="1"/>
    </xf>
    <xf numFmtId="49" fontId="3" fillId="2" borderId="0" xfId="0" applyNumberFormat="1" applyFont="1" applyFill="1" applyAlignment="1" applyProtection="1">
      <alignment vertical="center"/>
      <protection locked="0"/>
    </xf>
    <xf numFmtId="0" fontId="3" fillId="0" borderId="0" xfId="0" applyFont="1" applyAlignment="1">
      <alignment vertical="top" wrapText="1"/>
    </xf>
    <xf numFmtId="0" fontId="24" fillId="0" borderId="0" xfId="0" applyFont="1" applyAlignment="1" applyProtection="1">
      <alignment horizontal="center" vertical="center"/>
      <protection hidden="1"/>
    </xf>
    <xf numFmtId="49" fontId="3" fillId="6" borderId="0" xfId="0" applyNumberFormat="1" applyFont="1" applyFill="1" applyAlignment="1" applyProtection="1">
      <alignment vertical="center"/>
      <protection locked="0"/>
    </xf>
    <xf numFmtId="0" fontId="3" fillId="7" borderId="0" xfId="0" applyFont="1" applyFill="1" applyAlignment="1" applyProtection="1">
      <alignment horizontal="center" vertical="center" textRotation="90" wrapText="1"/>
      <protection hidden="1"/>
    </xf>
    <xf numFmtId="49" fontId="0" fillId="0" borderId="0" xfId="0" applyNumberFormat="1" applyProtection="1">
      <protection hidden="1"/>
    </xf>
    <xf numFmtId="0" fontId="35" fillId="3" borderId="0" xfId="0" applyFont="1" applyFill="1" applyAlignment="1" applyProtection="1">
      <alignment vertical="center"/>
      <protection hidden="1"/>
    </xf>
    <xf numFmtId="0" fontId="37" fillId="0" borderId="0" xfId="0" applyFont="1" applyAlignment="1" applyProtection="1">
      <alignment vertical="top" wrapText="1"/>
      <protection hidden="1"/>
    </xf>
    <xf numFmtId="0" fontId="38" fillId="0" borderId="0" xfId="0" applyFont="1" applyAlignment="1" applyProtection="1">
      <alignment vertical="top" wrapText="1"/>
      <protection hidden="1"/>
    </xf>
    <xf numFmtId="0" fontId="4" fillId="0" borderId="0" xfId="0" applyFont="1" applyAlignment="1">
      <alignment vertical="top"/>
    </xf>
    <xf numFmtId="0" fontId="13" fillId="0" borderId="5" xfId="0" applyFont="1" applyBorder="1" applyAlignment="1" applyProtection="1">
      <alignment vertical="top" wrapText="1"/>
      <protection locked="0" hidden="1"/>
    </xf>
    <xf numFmtId="0" fontId="13" fillId="0" borderId="6" xfId="0" applyFont="1" applyBorder="1" applyProtection="1">
      <protection hidden="1"/>
    </xf>
    <xf numFmtId="0" fontId="13" fillId="0" borderId="0" xfId="0" applyFont="1" applyAlignment="1" applyProtection="1">
      <alignment horizontal="left"/>
      <protection hidden="1"/>
    </xf>
    <xf numFmtId="0" fontId="13" fillId="0" borderId="0" xfId="0" applyFont="1" applyAlignment="1" applyProtection="1">
      <alignment vertical="top" wrapText="1"/>
      <protection hidden="1"/>
    </xf>
    <xf numFmtId="0" fontId="13" fillId="0" borderId="3" xfId="0" applyFont="1" applyBorder="1" applyAlignment="1">
      <alignment vertical="top" wrapText="1"/>
    </xf>
    <xf numFmtId="0" fontId="13" fillId="0" borderId="8" xfId="0" applyFont="1" applyBorder="1" applyProtection="1">
      <protection hidden="1"/>
    </xf>
    <xf numFmtId="0" fontId="13" fillId="0" borderId="7" xfId="0" applyFont="1" applyBorder="1" applyAlignment="1" applyProtection="1">
      <alignment horizontal="justify" vertical="top" wrapText="1"/>
      <protection hidden="1"/>
    </xf>
    <xf numFmtId="0" fontId="13" fillId="0" borderId="7" xfId="0" applyFont="1" applyBorder="1" applyProtection="1">
      <protection hidden="1"/>
    </xf>
    <xf numFmtId="0" fontId="13" fillId="0" borderId="0" xfId="0" applyFont="1" applyAlignment="1">
      <alignment horizontal="left"/>
    </xf>
    <xf numFmtId="0" fontId="13" fillId="0" borderId="0" xfId="0" applyFont="1" applyAlignment="1" applyProtection="1">
      <alignment wrapText="1"/>
      <protection locked="0" hidden="1"/>
    </xf>
    <xf numFmtId="0" fontId="13" fillId="0" borderId="0" xfId="0" applyFont="1" applyAlignment="1" applyProtection="1">
      <alignment horizontal="right" vertical="top" wrapText="1"/>
      <protection locked="0" hidden="1"/>
    </xf>
    <xf numFmtId="0" fontId="13" fillId="0" borderId="4" xfId="0" applyFont="1" applyBorder="1" applyProtection="1">
      <protection hidden="1"/>
    </xf>
    <xf numFmtId="0" fontId="13" fillId="0" borderId="2" xfId="0" applyFont="1" applyBorder="1" applyAlignment="1" applyProtection="1">
      <alignment wrapText="1"/>
      <protection hidden="1"/>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3" applyFont="1"/>
    <xf numFmtId="0" fontId="41" fillId="0" borderId="0" xfId="0" applyFont="1" applyAlignment="1">
      <alignment horizontal="left" wrapText="1"/>
    </xf>
    <xf numFmtId="0" fontId="13" fillId="0" borderId="0" xfId="0" applyFont="1" applyAlignment="1">
      <alignment horizontal="right" vertical="center"/>
    </xf>
    <xf numFmtId="0" fontId="42" fillId="0" borderId="0" xfId="0" applyFont="1" applyProtection="1">
      <protection hidden="1"/>
    </xf>
    <xf numFmtId="0" fontId="42" fillId="0" borderId="0" xfId="0" applyFont="1" applyAlignment="1" applyProtection="1">
      <alignment horizontal="center" vertical="center"/>
      <protection hidden="1"/>
    </xf>
    <xf numFmtId="0" fontId="42" fillId="0" borderId="0" xfId="0" applyFont="1"/>
    <xf numFmtId="0" fontId="42" fillId="0" borderId="0" xfId="0" applyFont="1" applyAlignment="1">
      <alignment horizontal="left" wrapText="1"/>
    </xf>
    <xf numFmtId="0" fontId="1" fillId="0" borderId="0" xfId="0" applyFont="1"/>
    <xf numFmtId="0" fontId="20" fillId="0" borderId="0" xfId="0" applyFont="1" applyAlignment="1">
      <alignment horizontal="left" vertical="center"/>
    </xf>
    <xf numFmtId="0" fontId="43" fillId="0" borderId="0" xfId="0" applyFont="1" applyProtection="1">
      <protection hidden="1"/>
    </xf>
    <xf numFmtId="0" fontId="1" fillId="0" borderId="0" xfId="0" applyFont="1" applyAlignment="1" applyProtection="1">
      <alignment vertical="center"/>
      <protection hidden="1"/>
    </xf>
    <xf numFmtId="0" fontId="3" fillId="0" borderId="0" xfId="0" applyFont="1" applyProtection="1">
      <protection locked="0" hidden="1"/>
    </xf>
    <xf numFmtId="0" fontId="3" fillId="0" borderId="0" xfId="0" applyFont="1" applyProtection="1">
      <protection hidden="1"/>
    </xf>
    <xf numFmtId="0" fontId="3" fillId="0" borderId="1" xfId="0" applyFont="1" applyBorder="1" applyAlignment="1" applyProtection="1">
      <alignment horizontal="justify" vertical="top" wrapText="1"/>
      <protection hidden="1"/>
    </xf>
    <xf numFmtId="0" fontId="3" fillId="0" borderId="0" xfId="0" applyFont="1" applyAlignment="1" applyProtection="1">
      <alignment horizontal="justify" vertical="top" wrapText="1"/>
      <protection hidden="1"/>
    </xf>
    <xf numFmtId="0" fontId="1" fillId="0" borderId="0" xfId="0" applyFont="1" applyAlignment="1">
      <alignment horizontal="left" vertical="top" wrapText="1"/>
    </xf>
    <xf numFmtId="0" fontId="0" fillId="0" borderId="0" xfId="0" applyAlignment="1">
      <alignment wrapText="1"/>
    </xf>
    <xf numFmtId="0" fontId="3" fillId="0" borderId="0" xfId="0" applyFont="1" applyAlignment="1" applyProtection="1">
      <alignment wrapText="1"/>
      <protection hidden="1"/>
    </xf>
    <xf numFmtId="0" fontId="1" fillId="8" borderId="0" xfId="0" applyFont="1" applyFill="1" applyAlignment="1">
      <alignment vertical="center"/>
    </xf>
    <xf numFmtId="0" fontId="1" fillId="9" borderId="0" xfId="0" applyFont="1" applyFill="1" applyAlignment="1">
      <alignment horizontal="left" vertical="center"/>
    </xf>
    <xf numFmtId="0" fontId="1" fillId="0" borderId="0" xfId="0" applyFont="1" applyAlignment="1" applyProtection="1">
      <alignment horizontal="left" vertical="top" wrapText="1"/>
      <protection hidden="1"/>
    </xf>
    <xf numFmtId="0" fontId="1" fillId="3" borderId="9" xfId="0" applyFont="1" applyFill="1" applyBorder="1" applyAlignment="1">
      <alignment horizontal="left" vertical="top" wrapText="1"/>
    </xf>
    <xf numFmtId="0" fontId="1" fillId="0" borderId="0" xfId="6" applyAlignment="1">
      <alignment vertical="center"/>
    </xf>
    <xf numFmtId="0" fontId="1" fillId="0" borderId="0" xfId="6"/>
    <xf numFmtId="0" fontId="7" fillId="0" borderId="0" xfId="6" applyFont="1" applyAlignment="1">
      <alignment vertical="center"/>
    </xf>
    <xf numFmtId="0" fontId="3" fillId="0" borderId="0" xfId="6" applyFont="1" applyAlignment="1">
      <alignment vertical="center"/>
    </xf>
    <xf numFmtId="0" fontId="3" fillId="0" borderId="0" xfId="6" applyFont="1"/>
    <xf numFmtId="0" fontId="3" fillId="4" borderId="0" xfId="6" applyFont="1" applyFill="1"/>
    <xf numFmtId="0" fontId="3" fillId="4" borderId="0" xfId="6" applyFont="1" applyFill="1" applyAlignment="1">
      <alignment vertical="center"/>
    </xf>
    <xf numFmtId="0" fontId="28" fillId="4" borderId="0" xfId="7" applyFont="1" applyFill="1" applyAlignment="1" applyProtection="1">
      <alignment horizontal="justify" vertical="center"/>
    </xf>
    <xf numFmtId="0" fontId="3" fillId="4" borderId="9" xfId="6" applyFont="1" applyFill="1" applyBorder="1" applyAlignment="1">
      <alignment horizontal="left" vertical="top" wrapText="1"/>
    </xf>
    <xf numFmtId="0" fontId="3" fillId="4" borderId="9" xfId="6" applyFont="1" applyFill="1" applyBorder="1" applyAlignment="1">
      <alignment horizontal="center" vertical="top" wrapText="1"/>
    </xf>
    <xf numFmtId="2" fontId="19" fillId="4" borderId="9" xfId="6" applyNumberFormat="1" applyFont="1" applyFill="1" applyBorder="1" applyAlignment="1">
      <alignment horizontal="center" vertical="top" wrapText="1"/>
    </xf>
    <xf numFmtId="165" fontId="19" fillId="4" borderId="9" xfId="6" applyNumberFormat="1" applyFont="1" applyFill="1" applyBorder="1" applyAlignment="1">
      <alignment horizontal="center" vertical="top" wrapText="1"/>
    </xf>
    <xf numFmtId="0" fontId="1" fillId="4" borderId="0" xfId="6" applyFill="1" applyAlignment="1">
      <alignment vertical="center"/>
    </xf>
    <xf numFmtId="0" fontId="1" fillId="4" borderId="0" xfId="6" applyFill="1"/>
    <xf numFmtId="0" fontId="1" fillId="10" borderId="0" xfId="6" applyFill="1"/>
    <xf numFmtId="0" fontId="1" fillId="11" borderId="0" xfId="6" applyFill="1"/>
    <xf numFmtId="0" fontId="2" fillId="0" borderId="0" xfId="1" applyAlignment="1" applyProtection="1">
      <alignment vertical="center"/>
    </xf>
    <xf numFmtId="0" fontId="0" fillId="12" borderId="0" xfId="0" applyFill="1" applyAlignment="1" applyProtection="1">
      <alignment vertical="center"/>
      <protection locked="0" hidden="1"/>
    </xf>
    <xf numFmtId="0" fontId="1" fillId="0" borderId="4" xfId="0" applyFont="1" applyBorder="1" applyAlignment="1">
      <alignment horizontal="left" wrapText="1"/>
    </xf>
    <xf numFmtId="0" fontId="1" fillId="0" borderId="4" xfId="0" applyFont="1" applyBorder="1" applyAlignment="1">
      <alignment horizontal="left"/>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8" fillId="0" borderId="0" xfId="0" applyFont="1" applyAlignment="1">
      <alignment horizontal="left" wrapText="1"/>
    </xf>
    <xf numFmtId="0" fontId="1" fillId="0" borderId="0" xfId="6" applyAlignment="1">
      <alignment horizontal="left" vertical="center" wrapText="1"/>
    </xf>
    <xf numFmtId="0" fontId="1" fillId="0" borderId="0" xfId="6" applyAlignment="1">
      <alignment horizontal="left" vertical="center"/>
    </xf>
    <xf numFmtId="0" fontId="7" fillId="0" borderId="0" xfId="6" applyFont="1" applyAlignment="1">
      <alignment horizontal="left" vertical="center"/>
    </xf>
    <xf numFmtId="0" fontId="3" fillId="0" borderId="0" xfId="6" applyFont="1" applyAlignment="1">
      <alignment horizontal="left" vertical="center" wrapText="1"/>
    </xf>
    <xf numFmtId="0" fontId="3" fillId="0" borderId="0" xfId="6" applyFont="1" applyAlignment="1">
      <alignment horizontal="left" vertical="center"/>
    </xf>
    <xf numFmtId="0" fontId="3" fillId="0" borderId="0" xfId="6" applyFont="1" applyAlignment="1">
      <alignment horizontal="left"/>
    </xf>
    <xf numFmtId="0" fontId="7" fillId="4" borderId="0" xfId="6" applyFont="1" applyFill="1" applyAlignment="1">
      <alignment horizontal="left"/>
    </xf>
    <xf numFmtId="0" fontId="7" fillId="4" borderId="4" xfId="6" applyFont="1" applyFill="1" applyBorder="1" applyAlignment="1">
      <alignment horizontal="left" vertical="center" wrapText="1"/>
    </xf>
    <xf numFmtId="0" fontId="3" fillId="4" borderId="4" xfId="6" applyFont="1" applyFill="1" applyBorder="1" applyAlignment="1">
      <alignment horizontal="left" vertical="center"/>
    </xf>
    <xf numFmtId="0" fontId="3" fillId="4" borderId="0" xfId="6" applyFont="1" applyFill="1" applyAlignment="1">
      <alignment horizontal="left" vertical="center"/>
    </xf>
    <xf numFmtId="0" fontId="3" fillId="4" borderId="0" xfId="6" applyFont="1" applyFill="1" applyAlignment="1">
      <alignment horizontal="left" wrapText="1"/>
    </xf>
    <xf numFmtId="0" fontId="3" fillId="4" borderId="0" xfId="6" applyFont="1" applyFill="1" applyAlignment="1">
      <alignment horizontal="left"/>
    </xf>
    <xf numFmtId="0" fontId="1" fillId="4" borderId="0" xfId="6" applyFill="1" applyAlignment="1">
      <alignment horizontal="left" vertical="center" wrapText="1"/>
    </xf>
    <xf numFmtId="0" fontId="8" fillId="0" borderId="0" xfId="6" applyFont="1" applyAlignment="1">
      <alignment horizontal="left" vertical="center"/>
    </xf>
    <xf numFmtId="0" fontId="18" fillId="4" borderId="0" xfId="6" applyFont="1" applyFill="1" applyAlignment="1">
      <alignment horizontal="left" vertical="center" wrapText="1"/>
    </xf>
    <xf numFmtId="0" fontId="1" fillId="4" borderId="0" xfId="6" applyFill="1" applyAlignment="1">
      <alignment horizontal="left" wrapText="1"/>
    </xf>
    <xf numFmtId="0" fontId="4" fillId="0" borderId="0" xfId="0" applyFont="1" applyAlignment="1">
      <alignment horizontal="left" vertical="center" wrapText="1"/>
    </xf>
    <xf numFmtId="0" fontId="31" fillId="0" borderId="0" xfId="0" applyFont="1" applyAlignment="1">
      <alignment horizontal="left" vertical="center" wrapText="1"/>
    </xf>
    <xf numFmtId="0" fontId="6" fillId="0" borderId="0" xfId="0" applyFont="1" applyAlignment="1">
      <alignment horizontal="left" vertical="center"/>
    </xf>
    <xf numFmtId="0" fontId="1" fillId="9" borderId="0" xfId="0" applyFont="1" applyFill="1" applyAlignment="1">
      <alignment horizontal="left" vertical="center" wrapText="1"/>
    </xf>
    <xf numFmtId="0" fontId="1" fillId="9" borderId="0" xfId="0" applyFont="1" applyFill="1" applyAlignment="1">
      <alignment horizontal="left" vertical="center"/>
    </xf>
    <xf numFmtId="0" fontId="0" fillId="0" borderId="0" xfId="0" applyAlignment="1">
      <alignment horizontal="left" vertical="center"/>
    </xf>
    <xf numFmtId="0" fontId="1" fillId="8" borderId="0" xfId="0" applyFont="1" applyFill="1" applyAlignment="1">
      <alignment horizontal="left" vertical="center" wrapText="1"/>
    </xf>
    <xf numFmtId="0" fontId="1" fillId="8" borderId="0" xfId="0" applyFont="1" applyFill="1" applyAlignment="1">
      <alignment horizontal="left" vertical="center"/>
    </xf>
    <xf numFmtId="0" fontId="18" fillId="9" borderId="0" xfId="6" applyFont="1" applyFill="1" applyAlignment="1">
      <alignment horizontal="left" vertical="center" wrapText="1"/>
    </xf>
    <xf numFmtId="0" fontId="30" fillId="0" borderId="0" xfId="0" applyFont="1" applyAlignment="1">
      <alignment horizontal="left" vertical="center"/>
    </xf>
    <xf numFmtId="49" fontId="4" fillId="3" borderId="0" xfId="0" applyNumberFormat="1" applyFont="1" applyFill="1" applyAlignment="1" applyProtection="1">
      <alignment vertical="center" wrapText="1"/>
      <protection locked="0"/>
    </xf>
    <xf numFmtId="0" fontId="0" fillId="3" borderId="0" xfId="0" applyFill="1" applyAlignment="1" applyProtection="1">
      <alignment horizontal="left"/>
      <protection hidden="1"/>
    </xf>
    <xf numFmtId="0" fontId="0" fillId="3" borderId="0" xfId="0" applyFill="1" applyAlignment="1" applyProtection="1">
      <alignment horizontal="left" vertical="center"/>
      <protection hidden="1"/>
    </xf>
    <xf numFmtId="0" fontId="10" fillId="3" borderId="0" xfId="0" applyFont="1" applyFill="1" applyAlignment="1" applyProtection="1">
      <alignment horizontal="left" vertical="center"/>
      <protection hidden="1"/>
    </xf>
    <xf numFmtId="0" fontId="3" fillId="3" borderId="0" xfId="0" applyFont="1" applyFill="1" applyAlignment="1" applyProtection="1">
      <alignment horizontal="left" vertical="center"/>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left" wrapText="1"/>
      <protection hidden="1"/>
    </xf>
    <xf numFmtId="0" fontId="8" fillId="0" borderId="0" xfId="0" applyFont="1" applyAlignment="1" applyProtection="1">
      <alignment horizontal="left"/>
      <protection hidden="1"/>
    </xf>
    <xf numFmtId="0" fontId="2" fillId="0" borderId="0" xfId="1" applyFill="1" applyBorder="1" applyAlignment="1" applyProtection="1">
      <alignment horizontal="left"/>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3" fillId="0" borderId="0" xfId="0" applyFont="1" applyAlignment="1">
      <alignment horizontal="left" vertical="center" wrapText="1"/>
    </xf>
    <xf numFmtId="0" fontId="10" fillId="0" borderId="0" xfId="0" applyFont="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9" fillId="6" borderId="0" xfId="0" applyFont="1" applyFill="1" applyAlignment="1">
      <alignment horizontal="left" vertical="center" wrapText="1"/>
    </xf>
    <xf numFmtId="9" fontId="3" fillId="3" borderId="0" xfId="2" applyFont="1" applyFill="1" applyBorder="1" applyAlignment="1" applyProtection="1">
      <alignment horizontal="left" vertical="center"/>
      <protection hidden="1"/>
    </xf>
    <xf numFmtId="0" fontId="15" fillId="3" borderId="0" xfId="0" applyFont="1" applyFill="1" applyAlignment="1" applyProtection="1">
      <alignment horizontal="left" vertical="center"/>
      <protection hidden="1"/>
    </xf>
    <xf numFmtId="49" fontId="4" fillId="5" borderId="0" xfId="0" applyNumberFormat="1" applyFont="1" applyFill="1" applyAlignment="1" applyProtection="1">
      <alignment vertical="center" wrapText="1"/>
      <protection locked="0"/>
    </xf>
    <xf numFmtId="49" fontId="0" fillId="12" borderId="0" xfId="0" applyNumberFormat="1" applyFill="1" applyAlignment="1" applyProtection="1">
      <alignment horizontal="left" vertical="center" wrapText="1"/>
      <protection locked="0"/>
    </xf>
    <xf numFmtId="0" fontId="4" fillId="3" borderId="0" xfId="0" applyFont="1" applyFill="1" applyAlignment="1" applyProtection="1">
      <alignment horizontal="left" vertical="center" wrapText="1"/>
      <protection hidden="1"/>
    </xf>
    <xf numFmtId="0" fontId="0" fillId="3" borderId="0" xfId="0" applyFill="1" applyAlignment="1" applyProtection="1">
      <alignment horizontal="left" vertical="center" wrapText="1"/>
      <protection hidden="1"/>
    </xf>
    <xf numFmtId="0" fontId="19" fillId="7" borderId="0" xfId="0" applyFont="1" applyFill="1" applyAlignment="1">
      <alignment horizontal="left" vertical="center" wrapText="1"/>
    </xf>
    <xf numFmtId="0" fontId="3" fillId="3" borderId="0" xfId="0" applyFont="1" applyFill="1" applyAlignment="1" applyProtection="1">
      <alignment horizontal="left"/>
      <protection hidden="1"/>
    </xf>
    <xf numFmtId="0" fontId="0" fillId="3" borderId="0" xfId="0" applyFill="1" applyAlignment="1" applyProtection="1">
      <alignment horizontal="center"/>
      <protection hidden="1"/>
    </xf>
    <xf numFmtId="0" fontId="20" fillId="0" borderId="0" xfId="0" applyFont="1" applyAlignment="1">
      <alignment horizontal="left" vertical="center"/>
    </xf>
    <xf numFmtId="0" fontId="3" fillId="2" borderId="0" xfId="0" applyFont="1" applyFill="1" applyAlignment="1" applyProtection="1">
      <alignment horizontal="left"/>
      <protection locked="0"/>
    </xf>
    <xf numFmtId="49" fontId="1" fillId="2" borderId="0" xfId="0" applyNumberFormat="1" applyFont="1" applyFill="1" applyAlignment="1" applyProtection="1">
      <alignment vertical="center"/>
      <protection locked="0"/>
    </xf>
  </cellXfs>
  <cellStyles count="8">
    <cellStyle name="Hyperlink 2" xfId="5" xr:uid="{00000000-0005-0000-0000-000001000000}"/>
    <cellStyle name="Link" xfId="1" builtinId="8"/>
    <cellStyle name="Link 2" xfId="7" xr:uid="{A9F2998B-F2F8-406A-9C97-97EAB84E7B97}"/>
    <cellStyle name="Prozent" xfId="2" builtinId="5"/>
    <cellStyle name="Standard" xfId="0" builtinId="0"/>
    <cellStyle name="Standard 2" xfId="3" xr:uid="{00000000-0005-0000-0000-000004000000}"/>
    <cellStyle name="Standard 2 2 2" xfId="6" xr:uid="{A49E8D43-A176-435C-A0E0-3878DA6D87CE}"/>
    <cellStyle name="Standard 3" xfId="4" xr:uid="{00000000-0005-0000-0000-000005000000}"/>
  </cellStyles>
  <dxfs count="50">
    <dxf>
      <fill>
        <patternFill>
          <bgColor rgb="FFFFFFCC"/>
        </patternFill>
      </fill>
    </dxf>
    <dxf>
      <font>
        <condense val="0"/>
        <extend val="0"/>
        <color indexed="9"/>
      </font>
    </dxf>
    <dxf>
      <font>
        <condense val="0"/>
        <extend val="0"/>
        <color indexed="9"/>
      </font>
    </dxf>
    <dxf>
      <font>
        <condense val="0"/>
        <extend val="0"/>
        <color indexed="42"/>
      </font>
    </dxf>
    <dxf>
      <font>
        <condense val="0"/>
        <extend val="0"/>
        <color indexed="42"/>
      </font>
    </dxf>
    <dxf>
      <font>
        <condense val="0"/>
        <extend val="0"/>
        <color indexed="9"/>
      </font>
    </dxf>
    <dxf>
      <font>
        <condense val="0"/>
        <extend val="0"/>
        <color indexed="9"/>
      </font>
    </dxf>
    <dxf>
      <font>
        <condense val="0"/>
        <extend val="0"/>
        <color indexed="9"/>
      </font>
    </dxf>
    <dxf>
      <font>
        <color theme="0"/>
        <name val="Cambria"/>
        <scheme val="none"/>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19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2966FF"/>
      <rgbColor rgb="0029CCCC"/>
      <rgbColor rgb="0099CC00"/>
      <rgbColor rgb="00FFCC00"/>
      <rgbColor rgb="00FF9900"/>
      <rgbColor rgb="00FF6600"/>
      <rgbColor rgb="00666699"/>
      <rgbColor rgb="00969696"/>
      <rgbColor rgb="00002966"/>
      <rgbColor rgb="00299966"/>
      <rgbColor rgb="00002900"/>
      <rgbColor rgb="00292900"/>
      <rgbColor rgb="00992900"/>
      <rgbColor rgb="00992966"/>
      <rgbColor rgb="00292999"/>
      <rgbColor rgb="00666666"/>
    </indexedColors>
    <mruColors>
      <color rgb="FFFFFFCC"/>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externalLink" Target="externalLinks/externalLink6.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externalLink" Target="externalLinks/externalLink7.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Drop" dropLines="25" dropStyle="combo" dx="16" fmlaLink="Dichte!$B$1" fmlaRange="Dichte!$B$3:$B$19" sel="17" val="0"/>
</file>

<file path=xl/ctrlProps/ctrlProp10.xml><?xml version="1.0" encoding="utf-8"?>
<formControlPr xmlns="http://schemas.microsoft.com/office/spreadsheetml/2009/9/main" objectType="Drop" dropLines="25" dropStyle="combo" dx="16" fmlaLink="Äpfelsäure!$B$1" fmlaRange="Äpfelsäure!$B$3:$B$11" sel="9" val="0"/>
</file>

<file path=xl/ctrlProps/ctrlProp11.xml><?xml version="1.0" encoding="utf-8"?>
<formControlPr xmlns="http://schemas.microsoft.com/office/spreadsheetml/2009/9/main" objectType="Drop" dropLines="25" dropStyle="combo" dx="16" fmlaLink="Milchsäure!$B$1" fmlaRange="Milchsäure!$B$3:$B$12" sel="10" val="0"/>
</file>

<file path=xl/ctrlProps/ctrlProp12.xml><?xml version="1.0" encoding="utf-8"?>
<formControlPr xmlns="http://schemas.microsoft.com/office/spreadsheetml/2009/9/main" objectType="Drop" dropLines="25" dropStyle="combo" dx="16" fmlaLink="Flüchtige!$B$1" fmlaRange="Flüchtige!$B$3:$B$16" sel="14" val="0"/>
</file>

<file path=xl/ctrlProps/ctrlProp13.xml><?xml version="1.0" encoding="utf-8"?>
<formControlPr xmlns="http://schemas.microsoft.com/office/spreadsheetml/2009/9/main" objectType="Drop" dropLines="25" dropStyle="combo" dx="16" fmlaLink="Citronen!$B$1" fmlaRange="Citronen!$B$3:$B$16" sel="14" val="0"/>
</file>

<file path=xl/ctrlProps/ctrlProp14.xml><?xml version="1.0" encoding="utf-8"?>
<formControlPr xmlns="http://schemas.microsoft.com/office/spreadsheetml/2009/9/main" objectType="Drop" dropLines="25" dropStyle="combo" dx="16" fmlaLink="FreieSO2!$B$1" fmlaRange="FreieSO2!$B$3:$B$18" sel="16" val="0"/>
</file>

<file path=xl/ctrlProps/ctrlProp15.xml><?xml version="1.0" encoding="utf-8"?>
<formControlPr xmlns="http://schemas.microsoft.com/office/spreadsheetml/2009/9/main" objectType="Drop" dropLines="25" dropStyle="combo" dx="16" fmlaLink="GesamtSO2!$B$1" fmlaRange="GesamtSO2!$B$3:$B$27" sel="25" val="0"/>
</file>

<file path=xl/ctrlProps/ctrlProp16.xml><?xml version="1.0" encoding="utf-8"?>
<formControlPr xmlns="http://schemas.microsoft.com/office/spreadsheetml/2009/9/main" objectType="Drop" dropLines="15" dropStyle="combo" dx="16" fmlaLink="Reduktone1!$B$1" fmlaRange="Reduktone1!$B$3:$B$6" sel="4" val="0"/>
</file>

<file path=xl/ctrlProps/ctrlProp17.xml><?xml version="1.0" encoding="utf-8"?>
<formControlPr xmlns="http://schemas.microsoft.com/office/spreadsheetml/2009/9/main" objectType="Drop" dropLines="15" dropStyle="combo" dx="16" fmlaLink="Reduktone2!$B$1" fmlaRange="Reduktone2!$B$3:$B$6" sel="4" val="0"/>
</file>

<file path=xl/ctrlProps/ctrlProp18.xml><?xml version="1.0" encoding="utf-8"?>
<formControlPr xmlns="http://schemas.microsoft.com/office/spreadsheetml/2009/9/main" objectType="Drop" dropLines="15" dropStyle="combo" dx="16" fmlaLink="Teilnehmerdaten!$D$4" fmlaRange="Teilnehmerdaten!$G$5:$G$6" sel="2" val="0"/>
</file>

<file path=xl/ctrlProps/ctrlProp19.xml><?xml version="1.0" encoding="utf-8"?>
<formControlPr xmlns="http://schemas.microsoft.com/office/spreadsheetml/2009/9/main" objectType="Drop" dropLines="25" dropStyle="combo" dx="16" fmlaLink="'L-Äpfelsäure'!$B$1" fmlaRange="'L-Äpfelsäure'!$B$3:$B$7" sel="5" val="0"/>
</file>

<file path=xl/ctrlProps/ctrlProp2.xml><?xml version="1.0" encoding="utf-8"?>
<formControlPr xmlns="http://schemas.microsoft.com/office/spreadsheetml/2009/9/main" objectType="Drop" dropLines="25" dropStyle="combo" dx="16" fmlaLink="Gesamtalkohol!$B$1" fmlaRange="Gesamtalkohol!$B$3:$B$9" sel="7" val="0"/>
</file>

<file path=xl/ctrlProps/ctrlProp20.xml><?xml version="1.0" encoding="utf-8"?>
<formControlPr xmlns="http://schemas.microsoft.com/office/spreadsheetml/2009/9/main" objectType="Drop" dropLines="25" dropStyle="combo" dx="16" fmlaLink="'L-Milchsäure'!$B$1" fmlaRange="'L-Milchsäure'!$B$3:$B$12" sel="10" val="0"/>
</file>

<file path=xl/ctrlProps/ctrlProp21.xml><?xml version="1.0" encoding="utf-8"?>
<formControlPr xmlns="http://schemas.microsoft.com/office/spreadsheetml/2009/9/main" objectType="Drop" dropLines="25" dropStyle="combo" dx="16" fmlaLink="Flüchtige!$C$23" fmlaRange="Flüchtige!$B$24:$B$26" sel="3" val="0"/>
</file>

<file path=xl/ctrlProps/ctrlProp22.xml><?xml version="1.0" encoding="utf-8"?>
<formControlPr xmlns="http://schemas.microsoft.com/office/spreadsheetml/2009/9/main" objectType="Drop" dropLines="25" dropStyle="combo" dx="16" fmlaLink="Flüchtige!$C$28" fmlaRange="Flüchtige!$B$29:$B$33" sel="5" val="0"/>
</file>

<file path=xl/ctrlProps/ctrlProp23.xml><?xml version="1.0" encoding="utf-8"?>
<formControlPr xmlns="http://schemas.microsoft.com/office/spreadsheetml/2009/9/main" objectType="Drop" dropLines="25" dropStyle="combo" dx="16" fmlaLink="Acetat!$B$1" fmlaRange="Acetat!$B$3:$B$10" sel="8" val="0"/>
</file>

<file path=xl/ctrlProps/ctrlProp24.xml><?xml version="1.0" encoding="utf-8"?>
<formControlPr xmlns="http://schemas.microsoft.com/office/spreadsheetml/2009/9/main" objectType="Drop" dropLines="25" dropStyle="combo" dx="16" fmlaLink="Druck!$B$1" fmlaRange="Druck!$B$3:$B$10" sel="8" val="0"/>
</file>

<file path=xl/ctrlProps/ctrlProp25.xml><?xml version="1.0" encoding="utf-8"?>
<formControlPr xmlns="http://schemas.microsoft.com/office/spreadsheetml/2009/9/main" objectType="Drop" dropLines="25" dropStyle="combo" dx="16" fmlaLink="Druck!$B$31" fmlaRange="Druck!$B$32:$B$34" sel="3" val="0"/>
</file>

<file path=xl/ctrlProps/ctrlProp26.xml><?xml version="1.0" encoding="utf-8"?>
<formControlPr xmlns="http://schemas.microsoft.com/office/spreadsheetml/2009/9/main" objectType="Drop" dropLines="25" dropStyle="combo" dx="16" fmlaLink="Druck!$B$24" fmlaRange="Druck!$B$25:$B$29" sel="5" val="0"/>
</file>

<file path=xl/ctrlProps/ctrlProp27.xml><?xml version="1.0" encoding="utf-8"?>
<formControlPr xmlns="http://schemas.microsoft.com/office/spreadsheetml/2009/9/main" objectType="Drop" dropLines="25" dropStyle="combo" dx="16" fmlaLink="'CO2'!$B$1" fmlaRange="'CO2'!$B$3:$B$10" sel="8" val="0"/>
</file>

<file path=xl/ctrlProps/ctrlProp3.xml><?xml version="1.0" encoding="utf-8"?>
<formControlPr xmlns="http://schemas.microsoft.com/office/spreadsheetml/2009/9/main" objectType="Drop" dropLines="25" dropStyle="combo" dx="16" fmlaLink="vorhandAlkohol!$B$1" fmlaRange="vorhandAlkohol!$B$3:$B$20" sel="18" val="0"/>
</file>

<file path=xl/ctrlProps/ctrlProp4.xml><?xml version="1.0" encoding="utf-8"?>
<formControlPr xmlns="http://schemas.microsoft.com/office/spreadsheetml/2009/9/main" objectType="Drop" dropLines="25" dropStyle="combo" dx="16" fmlaLink="Gesamtextrakt!$B$1" fmlaRange="Gesamtextrakt!$B$3:$B$16" sel="14" val="0"/>
</file>

<file path=xl/ctrlProps/ctrlProp5.xml><?xml version="1.0" encoding="utf-8"?>
<formControlPr xmlns="http://schemas.microsoft.com/office/spreadsheetml/2009/9/main" objectType="Drop" dropLines="25" dropStyle="combo" dx="16" fmlaLink="Parameter5!$B$1" fmlaRange="Parameter5!$B$3:$B$16" sel="14" val="0"/>
</file>

<file path=xl/ctrlProps/ctrlProp6.xml><?xml version="1.0" encoding="utf-8"?>
<formControlPr xmlns="http://schemas.microsoft.com/office/spreadsheetml/2009/9/main" objectType="Drop" dropLines="25" dropStyle="combo" dx="16" fmlaLink="Glucose!$B$1" fmlaRange="Glucose!$B$3:$B$19" sel="17" val="0"/>
</file>

<file path=xl/ctrlProps/ctrlProp7.xml><?xml version="1.0" encoding="utf-8"?>
<formControlPr xmlns="http://schemas.microsoft.com/office/spreadsheetml/2009/9/main" objectType="Drop" dropLines="25" dropStyle="combo" dx="16" fmlaLink="Fructose!$B$1" fmlaRange="Fructose!$B$3:$B$18" sel="16" val="0"/>
</file>

<file path=xl/ctrlProps/ctrlProp8.xml><?xml version="1.0" encoding="utf-8"?>
<formControlPr xmlns="http://schemas.microsoft.com/office/spreadsheetml/2009/9/main" objectType="Drop" dropLines="25" dropStyle="combo" dx="16" fmlaLink="Gesamtsäure!$B$1" fmlaRange="Gesamtsäure!$B$3:$B$13" sel="11" val="0"/>
</file>

<file path=xl/ctrlProps/ctrlProp9.xml><?xml version="1.0" encoding="utf-8"?>
<formControlPr xmlns="http://schemas.microsoft.com/office/spreadsheetml/2009/9/main" objectType="Drop" dropLines="25" dropStyle="combo" dx="16" fmlaLink="Weinsäure!$B$1" fmlaRange="Weinsäure!$B$3:$B$12" sel="1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739650</xdr:colOff>
      <xdr:row>49</xdr:row>
      <xdr:rowOff>84667</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6488516" cy="87968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390938</xdr:colOff>
      <xdr:row>49</xdr:row>
      <xdr:rowOff>152400</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 y="1"/>
          <a:ext cx="6554670" cy="88645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51</xdr:row>
          <xdr:rowOff>21167</xdr:rowOff>
        </xdr:from>
        <xdr:to>
          <xdr:col>7</xdr:col>
          <xdr:colOff>639233</xdr:colOff>
          <xdr:row>51</xdr:row>
          <xdr:rowOff>249767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B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21167</xdr:rowOff>
        </xdr:from>
        <xdr:to>
          <xdr:col>7</xdr:col>
          <xdr:colOff>630767</xdr:colOff>
          <xdr:row>53</xdr:row>
          <xdr:rowOff>237067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B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21167</xdr:rowOff>
        </xdr:from>
        <xdr:to>
          <xdr:col>7</xdr:col>
          <xdr:colOff>630767</xdr:colOff>
          <xdr:row>55</xdr:row>
          <xdr:rowOff>249767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B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57</xdr:row>
          <xdr:rowOff>21167</xdr:rowOff>
        </xdr:from>
        <xdr:to>
          <xdr:col>7</xdr:col>
          <xdr:colOff>639233</xdr:colOff>
          <xdr:row>57</xdr:row>
          <xdr:rowOff>249767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B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59</xdr:row>
          <xdr:rowOff>21167</xdr:rowOff>
        </xdr:from>
        <xdr:to>
          <xdr:col>7</xdr:col>
          <xdr:colOff>639233</xdr:colOff>
          <xdr:row>59</xdr:row>
          <xdr:rowOff>249767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B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61</xdr:row>
          <xdr:rowOff>21167</xdr:rowOff>
        </xdr:from>
        <xdr:to>
          <xdr:col>7</xdr:col>
          <xdr:colOff>630767</xdr:colOff>
          <xdr:row>61</xdr:row>
          <xdr:rowOff>249767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B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63</xdr:row>
          <xdr:rowOff>21167</xdr:rowOff>
        </xdr:from>
        <xdr:to>
          <xdr:col>7</xdr:col>
          <xdr:colOff>639233</xdr:colOff>
          <xdr:row>63</xdr:row>
          <xdr:rowOff>249767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B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21167</xdr:rowOff>
        </xdr:from>
        <xdr:to>
          <xdr:col>7</xdr:col>
          <xdr:colOff>639233</xdr:colOff>
          <xdr:row>67</xdr:row>
          <xdr:rowOff>237067</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B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69</xdr:row>
          <xdr:rowOff>21167</xdr:rowOff>
        </xdr:from>
        <xdr:to>
          <xdr:col>7</xdr:col>
          <xdr:colOff>639233</xdr:colOff>
          <xdr:row>69</xdr:row>
          <xdr:rowOff>237067</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B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71</xdr:row>
          <xdr:rowOff>21167</xdr:rowOff>
        </xdr:from>
        <xdr:to>
          <xdr:col>7</xdr:col>
          <xdr:colOff>639233</xdr:colOff>
          <xdr:row>71</xdr:row>
          <xdr:rowOff>237067</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B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75</xdr:row>
          <xdr:rowOff>21167</xdr:rowOff>
        </xdr:from>
        <xdr:to>
          <xdr:col>7</xdr:col>
          <xdr:colOff>639233</xdr:colOff>
          <xdr:row>75</xdr:row>
          <xdr:rowOff>237067</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B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79</xdr:row>
          <xdr:rowOff>21167</xdr:rowOff>
        </xdr:from>
        <xdr:to>
          <xdr:col>7</xdr:col>
          <xdr:colOff>639233</xdr:colOff>
          <xdr:row>79</xdr:row>
          <xdr:rowOff>237067</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B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89</xdr:row>
          <xdr:rowOff>21167</xdr:rowOff>
        </xdr:from>
        <xdr:to>
          <xdr:col>7</xdr:col>
          <xdr:colOff>639233</xdr:colOff>
          <xdr:row>89</xdr:row>
          <xdr:rowOff>237067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B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91</xdr:row>
          <xdr:rowOff>21167</xdr:rowOff>
        </xdr:from>
        <xdr:to>
          <xdr:col>7</xdr:col>
          <xdr:colOff>639233</xdr:colOff>
          <xdr:row>91</xdr:row>
          <xdr:rowOff>237067</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B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94</xdr:row>
          <xdr:rowOff>21167</xdr:rowOff>
        </xdr:from>
        <xdr:to>
          <xdr:col>7</xdr:col>
          <xdr:colOff>639233</xdr:colOff>
          <xdr:row>94</xdr:row>
          <xdr:rowOff>237067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B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92</xdr:row>
          <xdr:rowOff>21167</xdr:rowOff>
        </xdr:from>
        <xdr:to>
          <xdr:col>7</xdr:col>
          <xdr:colOff>639233</xdr:colOff>
          <xdr:row>92</xdr:row>
          <xdr:rowOff>237067</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B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95</xdr:row>
          <xdr:rowOff>21167</xdr:rowOff>
        </xdr:from>
        <xdr:to>
          <xdr:col>7</xdr:col>
          <xdr:colOff>639233</xdr:colOff>
          <xdr:row>95</xdr:row>
          <xdr:rowOff>237067</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B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1020233</xdr:colOff>
          <xdr:row>15</xdr:row>
          <xdr:rowOff>105833</xdr:rowOff>
        </xdr:from>
        <xdr:to>
          <xdr:col>6</xdr:col>
          <xdr:colOff>808567</xdr:colOff>
          <xdr:row>15</xdr:row>
          <xdr:rowOff>381000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B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73</xdr:row>
          <xdr:rowOff>21167</xdr:rowOff>
        </xdr:from>
        <xdr:to>
          <xdr:col>7</xdr:col>
          <xdr:colOff>639233</xdr:colOff>
          <xdr:row>73</xdr:row>
          <xdr:rowOff>237067</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B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77</xdr:row>
          <xdr:rowOff>21167</xdr:rowOff>
        </xdr:from>
        <xdr:to>
          <xdr:col>7</xdr:col>
          <xdr:colOff>639233</xdr:colOff>
          <xdr:row>77</xdr:row>
          <xdr:rowOff>237067</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B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80</xdr:row>
          <xdr:rowOff>21167</xdr:rowOff>
        </xdr:from>
        <xdr:to>
          <xdr:col>7</xdr:col>
          <xdr:colOff>21167</xdr:colOff>
          <xdr:row>80</xdr:row>
          <xdr:rowOff>211667</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B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81</xdr:row>
          <xdr:rowOff>21167</xdr:rowOff>
        </xdr:from>
        <xdr:to>
          <xdr:col>7</xdr:col>
          <xdr:colOff>21167</xdr:colOff>
          <xdr:row>81</xdr:row>
          <xdr:rowOff>211667</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B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85</xdr:row>
          <xdr:rowOff>21167</xdr:rowOff>
        </xdr:from>
        <xdr:to>
          <xdr:col>7</xdr:col>
          <xdr:colOff>639233</xdr:colOff>
          <xdr:row>85</xdr:row>
          <xdr:rowOff>237067</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B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2611967</xdr:colOff>
          <xdr:row>98</xdr:row>
          <xdr:rowOff>440267</xdr:rowOff>
        </xdr:from>
        <xdr:to>
          <xdr:col>7</xdr:col>
          <xdr:colOff>575733</xdr:colOff>
          <xdr:row>100</xdr:row>
          <xdr:rowOff>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B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2624667</xdr:colOff>
          <xdr:row>103</xdr:row>
          <xdr:rowOff>12700</xdr:rowOff>
        </xdr:from>
        <xdr:to>
          <xdr:col>7</xdr:col>
          <xdr:colOff>588433</xdr:colOff>
          <xdr:row>103</xdr:row>
          <xdr:rowOff>228600</xdr:rowOff>
        </xdr:to>
        <xdr:sp macro="" textlink="">
          <xdr:nvSpPr>
            <xdr:cNvPr id="2161" name="Drop Down 113" hidden="1">
              <a:extLst>
                <a:ext uri="{63B3BB69-23CF-44E3-9099-C40C66FF867C}">
                  <a14:compatExt spid="_x0000_s2161"/>
                </a:ext>
                <a:ext uri="{FF2B5EF4-FFF2-40B4-BE49-F238E27FC236}">
                  <a16:creationId xmlns:a16="http://schemas.microsoft.com/office/drawing/2014/main" id="{00000000-0008-0000-0B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2616200</xdr:colOff>
          <xdr:row>105</xdr:row>
          <xdr:rowOff>25400</xdr:rowOff>
        </xdr:from>
        <xdr:to>
          <xdr:col>7</xdr:col>
          <xdr:colOff>575733</xdr:colOff>
          <xdr:row>105</xdr:row>
          <xdr:rowOff>241300</xdr:rowOff>
        </xdr:to>
        <xdr:sp macro="" textlink="">
          <xdr:nvSpPr>
            <xdr:cNvPr id="2162" name="Drop Down 114" hidden="1">
              <a:extLst>
                <a:ext uri="{63B3BB69-23CF-44E3-9099-C40C66FF867C}">
                  <a14:compatExt spid="_x0000_s2162"/>
                </a:ext>
                <a:ext uri="{FF2B5EF4-FFF2-40B4-BE49-F238E27FC236}">
                  <a16:creationId xmlns:a16="http://schemas.microsoft.com/office/drawing/2014/main" id="{00000000-0008-0000-0B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2578100</xdr:colOff>
          <xdr:row>107</xdr:row>
          <xdr:rowOff>25400</xdr:rowOff>
        </xdr:from>
        <xdr:to>
          <xdr:col>7</xdr:col>
          <xdr:colOff>537633</xdr:colOff>
          <xdr:row>108</xdr:row>
          <xdr:rowOff>0</xdr:rowOff>
        </xdr:to>
        <xdr:sp macro="" textlink="">
          <xdr:nvSpPr>
            <xdr:cNvPr id="2163" name="Drop Down 115" hidden="1">
              <a:extLst>
                <a:ext uri="{63B3BB69-23CF-44E3-9099-C40C66FF867C}">
                  <a14:compatExt spid="_x0000_s2163"/>
                </a:ext>
                <a:ext uri="{FF2B5EF4-FFF2-40B4-BE49-F238E27FC236}">
                  <a16:creationId xmlns:a16="http://schemas.microsoft.com/office/drawing/2014/main" id="{00000000-0008-0000-0B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ST-W006\Daten\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ST-W006\Daten\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0.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34E6-3FA0-4975-ABD6-77AAA40F5AFB}">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55" t="s">
        <v>162</v>
      </c>
      <c r="B1" s="156"/>
      <c r="C1" s="156"/>
    </row>
    <row r="2" spans="1:3" ht="51.95" customHeight="1" x14ac:dyDescent="0.45">
      <c r="A2" s="157" t="s">
        <v>163</v>
      </c>
      <c r="B2" s="158"/>
      <c r="C2" s="158"/>
    </row>
    <row r="3" spans="1:3" ht="74.25" customHeight="1" x14ac:dyDescent="0.45">
      <c r="A3" s="157" t="s">
        <v>164</v>
      </c>
      <c r="B3" s="157"/>
      <c r="C3" s="157"/>
    </row>
    <row r="4" spans="1:3" ht="80.45" customHeight="1" x14ac:dyDescent="0.6">
      <c r="A4" s="157" t="s">
        <v>193</v>
      </c>
      <c r="B4" s="158"/>
      <c r="C4" s="158"/>
    </row>
    <row r="5" spans="1:3" ht="30.45" customHeight="1" x14ac:dyDescent="0.5">
      <c r="A5" s="159"/>
      <c r="B5" s="159"/>
      <c r="C5" s="159"/>
    </row>
    <row r="6" spans="1:3" ht="30.45" customHeight="1" x14ac:dyDescent="0.45">
      <c r="A6" s="58" t="s">
        <v>165</v>
      </c>
    </row>
    <row r="7" spans="1:3" ht="54" customHeight="1" x14ac:dyDescent="0.45">
      <c r="A7" s="153" t="s">
        <v>166</v>
      </c>
      <c r="B7" s="154"/>
      <c r="C7" s="154"/>
    </row>
    <row r="9" spans="1:3" x14ac:dyDescent="0.45">
      <c r="A9" s="134" t="s">
        <v>167</v>
      </c>
      <c r="B9" s="134" t="s">
        <v>168</v>
      </c>
    </row>
    <row r="10" spans="1:3" ht="15.35" x14ac:dyDescent="0.45">
      <c r="A10" s="59">
        <v>1379</v>
      </c>
      <c r="B10" s="59">
        <v>1380</v>
      </c>
    </row>
    <row r="11" spans="1:3" ht="15.35" x14ac:dyDescent="0.45">
      <c r="A11" s="59">
        <v>179.34</v>
      </c>
      <c r="B11" s="59">
        <v>179</v>
      </c>
    </row>
    <row r="12" spans="1:3" ht="15.35" x14ac:dyDescent="0.45">
      <c r="A12" s="59">
        <v>80.12</v>
      </c>
      <c r="B12" s="59">
        <v>80.099999999999994</v>
      </c>
    </row>
    <row r="13" spans="1:3" ht="15.35" x14ac:dyDescent="0.45">
      <c r="A13" s="59">
        <v>7.8</v>
      </c>
      <c r="B13" s="60">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G19"/>
  <sheetViews>
    <sheetView tabSelected="1" workbookViewId="0">
      <selection activeCell="B2" sqref="B2"/>
    </sheetView>
  </sheetViews>
  <sheetFormatPr baseColWidth="10" defaultColWidth="11.3515625" defaultRowHeight="14" x14ac:dyDescent="0.45"/>
  <cols>
    <col min="1" max="1" width="25.1171875" style="63" bestFit="1" customWidth="1"/>
    <col min="2" max="2" width="39" style="63" customWidth="1"/>
    <col min="3" max="16384" width="11.3515625" style="63"/>
  </cols>
  <sheetData>
    <row r="1" spans="1:7" ht="20.100000000000001" customHeight="1" x14ac:dyDescent="0.45">
      <c r="A1" s="62" t="s">
        <v>180</v>
      </c>
      <c r="C1" s="64" t="s">
        <v>181</v>
      </c>
    </row>
    <row r="2" spans="1:7" ht="20.100000000000001" customHeight="1" x14ac:dyDescent="0.45">
      <c r="A2" s="63" t="s">
        <v>182</v>
      </c>
      <c r="B2" s="212"/>
      <c r="C2" s="63" t="s">
        <v>182</v>
      </c>
    </row>
    <row r="3" spans="1:7" ht="20.100000000000001" customHeight="1" x14ac:dyDescent="0.45">
      <c r="A3" s="63" t="s">
        <v>183</v>
      </c>
      <c r="B3" s="65"/>
      <c r="C3" s="63" t="s">
        <v>184</v>
      </c>
    </row>
    <row r="4" spans="1:7" ht="20.100000000000001" customHeight="1" x14ac:dyDescent="0.45">
      <c r="A4" s="63" t="s">
        <v>185</v>
      </c>
      <c r="B4" s="212"/>
      <c r="C4" s="63" t="s">
        <v>186</v>
      </c>
    </row>
    <row r="5" spans="1:7" ht="10" customHeight="1" x14ac:dyDescent="0.45"/>
    <row r="6" spans="1:7" ht="60" customHeight="1" x14ac:dyDescent="0.45">
      <c r="A6" s="182" t="s">
        <v>557</v>
      </c>
      <c r="B6" s="183"/>
      <c r="C6" s="183"/>
      <c r="D6" s="183"/>
      <c r="E6" s="183"/>
      <c r="F6" s="183"/>
      <c r="G6" s="183"/>
    </row>
    <row r="7" spans="1:7" ht="15" customHeight="1" x14ac:dyDescent="0.45">
      <c r="A7" s="131"/>
      <c r="B7" s="131"/>
      <c r="C7" s="131"/>
      <c r="D7" s="131"/>
      <c r="E7" s="131"/>
      <c r="F7" s="131"/>
      <c r="G7" s="131"/>
    </row>
    <row r="8" spans="1:7" ht="60" customHeight="1" x14ac:dyDescent="0.45">
      <c r="A8" s="182" t="s">
        <v>558</v>
      </c>
      <c r="B8" s="183"/>
      <c r="C8" s="183"/>
      <c r="D8" s="183"/>
      <c r="E8" s="183"/>
      <c r="F8" s="183"/>
      <c r="G8" s="183"/>
    </row>
    <row r="9" spans="1:7" ht="10" customHeight="1" x14ac:dyDescent="0.45">
      <c r="A9" s="66"/>
    </row>
    <row r="10" spans="1:7" ht="45" customHeight="1" x14ac:dyDescent="0.45">
      <c r="A10" s="179" t="s">
        <v>536</v>
      </c>
      <c r="B10" s="179"/>
      <c r="C10" s="179"/>
      <c r="D10" s="179"/>
      <c r="E10" s="179"/>
      <c r="F10" s="179"/>
      <c r="G10" s="179"/>
    </row>
    <row r="11" spans="1:7" ht="73.5" customHeight="1" x14ac:dyDescent="0.45">
      <c r="A11" s="184" t="s">
        <v>559</v>
      </c>
      <c r="B11" s="184"/>
      <c r="C11" s="184"/>
      <c r="D11" s="184"/>
      <c r="E11" s="184"/>
      <c r="F11" s="184"/>
      <c r="G11" s="184"/>
    </row>
    <row r="12" spans="1:7" ht="45" customHeight="1" x14ac:dyDescent="0.45">
      <c r="A12" s="179" t="s">
        <v>187</v>
      </c>
      <c r="B12" s="179"/>
      <c r="C12" s="180" t="s">
        <v>188</v>
      </c>
      <c r="D12" s="180"/>
      <c r="E12" s="180"/>
      <c r="F12" s="180"/>
      <c r="G12" s="132"/>
    </row>
    <row r="13" spans="1:7" ht="10" customHeight="1" x14ac:dyDescent="0.45">
      <c r="A13" s="67"/>
      <c r="B13" s="67"/>
      <c r="C13" s="68"/>
      <c r="D13" s="68"/>
      <c r="E13" s="68"/>
      <c r="F13" s="68"/>
      <c r="G13" s="68"/>
    </row>
    <row r="14" spans="1:7" ht="10" customHeight="1" x14ac:dyDescent="0.45"/>
    <row r="15" spans="1:7" x14ac:dyDescent="0.45">
      <c r="A15" s="63" t="s">
        <v>189</v>
      </c>
      <c r="B15" s="65"/>
      <c r="C15" s="181" t="s">
        <v>190</v>
      </c>
      <c r="D15" s="181"/>
      <c r="E15" s="181"/>
    </row>
    <row r="16" spans="1:7" x14ac:dyDescent="0.45">
      <c r="A16" s="63" t="s">
        <v>191</v>
      </c>
      <c r="B16" s="66" t="str">
        <f>IF(ISBLANK(B15),"",IF(B3=B15,"Kontrolle erfolgreich - check ok","FEHLER - ERROR"))</f>
        <v/>
      </c>
      <c r="C16" s="63" t="s">
        <v>192</v>
      </c>
    </row>
    <row r="17" spans="2:2" x14ac:dyDescent="0.45">
      <c r="B17" s="66" t="str">
        <f>IF(ISBLANK(B15),"",IF(ISERROR(FIND("@",B15,1)),"keine gültige eMail-Adresse",IF((VALUE(FIND("@",B15,1))&gt;1),"","keine gültige eMail-Adresse!")))</f>
        <v/>
      </c>
    </row>
    <row r="18" spans="2:2" x14ac:dyDescent="0.45">
      <c r="B18" s="66" t="str">
        <f>IF(ISBLANK(B15),"",IF(ISERROR(FIND("@",B15,1)),"no valid eMail-adress",IF((VALUE(FIND("@",B15,1))&gt;1),"","no valid eMail-address!")))</f>
        <v/>
      </c>
    </row>
    <row r="19" spans="2:2" x14ac:dyDescent="0.45">
      <c r="B19" s="63" t="str">
        <f>IF(ISBLANK(B15),"",IF(ISERROR(FIND("; ",B15,1)),"",IF((VALUE(FIND("; ",B15,1))&gt;8),"","Achtung - die zweite eMail-Adresse wurde nicht korrekt eingegeben")))</f>
        <v/>
      </c>
    </row>
  </sheetData>
  <sheetProtection algorithmName="SHA-512" hashValue="KplhnftPfessWJsnFmIWFliCBd2metUXtwy0fLBTuYUkgZKYLOQsRtlSR4YZLjgNoKjCmBvBNsBShbpw+l3Bew==" saltValue="LjAZc356hlx1+EQlc1Wcy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G32"/>
  <sheetViews>
    <sheetView workbookViewId="0"/>
  </sheetViews>
  <sheetFormatPr baseColWidth="10" defaultRowHeight="14" x14ac:dyDescent="0.45"/>
  <cols>
    <col min="1" max="1" width="39.64453125" bestFit="1" customWidth="1"/>
    <col min="2" max="2" width="33.1171875" bestFit="1" customWidth="1"/>
  </cols>
  <sheetData>
    <row r="1" spans="1:7" x14ac:dyDescent="0.45">
      <c r="A1" t="s">
        <v>48</v>
      </c>
      <c r="B1" s="3" t="str">
        <f>IF(ISNUMBER(VALUE(Ergebnisse!G1)),IF(VALUE(Ergebnisse!G1)&gt;0,VALUE(Ergebnisse!G1),""),"")</f>
        <v/>
      </c>
      <c r="D1" t="s">
        <v>55</v>
      </c>
    </row>
    <row r="2" spans="1:7" x14ac:dyDescent="0.45">
      <c r="A2" t="s">
        <v>42</v>
      </c>
      <c r="B2" s="3" t="str">
        <f>IF(ISNUMBER(VALUE(Ergebnisse!G2)),IF(VALUE(Ergebnisse!G2)&gt;0,VALUE(Ergebnisse!G2),""),"")</f>
        <v/>
      </c>
    </row>
    <row r="3" spans="1:7" x14ac:dyDescent="0.45">
      <c r="A3" t="s">
        <v>49</v>
      </c>
      <c r="B3" s="27" t="s">
        <v>338</v>
      </c>
      <c r="D3" t="s">
        <v>54</v>
      </c>
    </row>
    <row r="4" spans="1:7" x14ac:dyDescent="0.45">
      <c r="A4" t="s">
        <v>50</v>
      </c>
      <c r="B4" s="3">
        <f>YEAR(Ergebnisse!E5)</f>
        <v>2024</v>
      </c>
      <c r="D4" s="4">
        <v>2</v>
      </c>
    </row>
    <row r="5" spans="1:7" x14ac:dyDescent="0.45">
      <c r="A5" t="s">
        <v>51</v>
      </c>
      <c r="B5" s="3" t="str">
        <f>D8</f>
        <v>N</v>
      </c>
      <c r="D5" t="str">
        <f>IF(D4=2,"N","J")</f>
        <v>N</v>
      </c>
      <c r="F5">
        <v>1</v>
      </c>
      <c r="G5" s="39" t="s">
        <v>327</v>
      </c>
    </row>
    <row r="6" spans="1:7" x14ac:dyDescent="0.45">
      <c r="A6" t="s">
        <v>81</v>
      </c>
      <c r="B6" s="3">
        <f>Ergebnisse!G3</f>
        <v>1</v>
      </c>
      <c r="F6">
        <v>2</v>
      </c>
      <c r="G6" s="39" t="s">
        <v>328</v>
      </c>
    </row>
    <row r="7" spans="1:7" x14ac:dyDescent="0.45">
      <c r="A7" t="s">
        <v>88</v>
      </c>
      <c r="B7" s="73">
        <f>Ergebnisse!E5</f>
        <v>45501</v>
      </c>
    </row>
    <row r="8" spans="1:7" x14ac:dyDescent="0.45">
      <c r="A8" t="s">
        <v>52</v>
      </c>
      <c r="B8" s="3">
        <v>20</v>
      </c>
      <c r="D8" t="str">
        <f>LEFT(D5,1)</f>
        <v>N</v>
      </c>
    </row>
    <row r="9" spans="1:7" x14ac:dyDescent="0.45">
      <c r="A9" t="s">
        <v>53</v>
      </c>
      <c r="B9" s="3">
        <v>2</v>
      </c>
    </row>
    <row r="10" spans="1:7" x14ac:dyDescent="0.45">
      <c r="A10" t="s">
        <v>533</v>
      </c>
      <c r="B10" s="27">
        <f>Kontakt!B2</f>
        <v>0</v>
      </c>
    </row>
    <row r="11" spans="1:7" x14ac:dyDescent="0.45">
      <c r="A11" t="s">
        <v>534</v>
      </c>
      <c r="B11" s="3">
        <f>IF(Kontakt!B3=Kontakt!B15,Kontakt!B3,0)</f>
        <v>0</v>
      </c>
    </row>
    <row r="12" spans="1:7" x14ac:dyDescent="0.45">
      <c r="A12" s="120" t="s">
        <v>535</v>
      </c>
      <c r="B12" s="3">
        <v>1</v>
      </c>
    </row>
    <row r="13" spans="1:7" x14ac:dyDescent="0.45">
      <c r="A13" t="s">
        <v>57</v>
      </c>
      <c r="B13" s="2" t="str">
        <f>Ergebnisse!A20</f>
        <v>Relative Dichte 20°/20° C</v>
      </c>
      <c r="C13" s="2" t="str">
        <f>Ergebnisse!B20</f>
        <v>ohne</v>
      </c>
    </row>
    <row r="14" spans="1:7" x14ac:dyDescent="0.45">
      <c r="A14" t="s">
        <v>58</v>
      </c>
      <c r="B14" s="2" t="str">
        <f>Ergebnisse!A21</f>
        <v>Gesamtalkohol</v>
      </c>
      <c r="C14" s="2" t="str">
        <f>Ergebnisse!B21</f>
        <v>%vol</v>
      </c>
    </row>
    <row r="15" spans="1:7" x14ac:dyDescent="0.45">
      <c r="A15" t="s">
        <v>59</v>
      </c>
      <c r="B15" s="2" t="str">
        <f>Ergebnisse!A22</f>
        <v>vorhandener Alkohol</v>
      </c>
      <c r="C15" s="2" t="str">
        <f>Ergebnisse!B22</f>
        <v>%vol</v>
      </c>
    </row>
    <row r="16" spans="1:7" x14ac:dyDescent="0.45">
      <c r="A16" t="s">
        <v>68</v>
      </c>
      <c r="B16" s="2" t="str">
        <f>Ergebnisse!A23</f>
        <v>Gesamtextrakt</v>
      </c>
      <c r="C16" s="2" t="str">
        <f>Ergebnisse!B23</f>
        <v>g/L</v>
      </c>
    </row>
    <row r="17" spans="1:3" x14ac:dyDescent="0.45">
      <c r="A17" t="s">
        <v>69</v>
      </c>
      <c r="B17" s="2" t="str">
        <f>Ergebnisse!A24</f>
        <v>Vergärbare Zucker
(Summe Glucose + Fructose, 
auch Reduzierende Zucker - 1 g/l)</v>
      </c>
      <c r="C17" s="2" t="str">
        <f>Ergebnisse!B24</f>
        <v>g/L</v>
      </c>
    </row>
    <row r="18" spans="1:3" x14ac:dyDescent="0.45">
      <c r="A18" t="s">
        <v>70</v>
      </c>
      <c r="B18" s="2" t="str">
        <f>Ergebnisse!A25</f>
        <v>Glucose, wasserfrei</v>
      </c>
      <c r="C18" s="2" t="str">
        <f>Ergebnisse!B25</f>
        <v>g/L</v>
      </c>
    </row>
    <row r="19" spans="1:3" x14ac:dyDescent="0.45">
      <c r="A19" t="s">
        <v>71</v>
      </c>
      <c r="B19" s="2" t="str">
        <f>Ergebnisse!A26</f>
        <v>Fructose, wasserfrei</v>
      </c>
      <c r="C19" s="2" t="str">
        <f>Ergebnisse!B26</f>
        <v>g/L</v>
      </c>
    </row>
    <row r="20" spans="1:3" x14ac:dyDescent="0.45">
      <c r="A20" t="s">
        <v>72</v>
      </c>
      <c r="B20" s="2" t="str">
        <f>Ergebnisse!A27</f>
        <v>Gesamtsäure (als Weinsäure)</v>
      </c>
      <c r="C20" s="2" t="str">
        <f>Ergebnisse!B27</f>
        <v>g/L</v>
      </c>
    </row>
    <row r="21" spans="1:3" x14ac:dyDescent="0.45">
      <c r="A21" t="s">
        <v>76</v>
      </c>
      <c r="B21" s="2" t="str">
        <f>Ergebnisse!A28</f>
        <v>Weinsäure</v>
      </c>
      <c r="C21" s="2" t="str">
        <f>Ergebnisse!B28</f>
        <v>g/L</v>
      </c>
    </row>
    <row r="22" spans="1:3" x14ac:dyDescent="0.45">
      <c r="A22" t="s">
        <v>85</v>
      </c>
      <c r="B22" s="2" t="str">
        <f>Ergebnisse!A29</f>
        <v>Äpfelsäure, gesamt</v>
      </c>
      <c r="C22" s="2" t="str">
        <f>Ergebnisse!B29</f>
        <v>g/L</v>
      </c>
    </row>
    <row r="23" spans="1:3" x14ac:dyDescent="0.45">
      <c r="A23" t="s">
        <v>103</v>
      </c>
      <c r="B23" s="2" t="str">
        <f>Ergebnisse!A30</f>
        <v>L-Äpfelsäure</v>
      </c>
      <c r="C23" s="2" t="str">
        <f>Ergebnisse!B30</f>
        <v>g/L</v>
      </c>
    </row>
    <row r="24" spans="1:3" x14ac:dyDescent="0.45">
      <c r="A24" t="s">
        <v>104</v>
      </c>
      <c r="B24" s="2" t="str">
        <f>Ergebnisse!A31</f>
        <v>Milchsäure, gesamt</v>
      </c>
      <c r="C24" s="2" t="str">
        <f>Ergebnisse!B31</f>
        <v>g/L</v>
      </c>
    </row>
    <row r="25" spans="1:3" x14ac:dyDescent="0.45">
      <c r="A25" t="s">
        <v>105</v>
      </c>
      <c r="B25" s="2" t="str">
        <f>Ergebnisse!A32</f>
        <v>L-Milchsäure</v>
      </c>
      <c r="C25" s="2" t="str">
        <f>Ergebnisse!B32</f>
        <v>g/L</v>
      </c>
    </row>
    <row r="26" spans="1:3" x14ac:dyDescent="0.45">
      <c r="A26" t="s">
        <v>106</v>
      </c>
      <c r="B26" s="2" t="str">
        <f>Ergebnisse!A33</f>
        <v>Flüchtige Säure (als Essigsäure)</v>
      </c>
      <c r="C26" s="2" t="str">
        <f>Ergebnisse!B33</f>
        <v>g/L</v>
      </c>
    </row>
    <row r="27" spans="1:3" x14ac:dyDescent="0.45">
      <c r="A27" t="s">
        <v>107</v>
      </c>
      <c r="B27" s="2" t="str">
        <f>Ergebnisse!A34</f>
        <v>Acetat (als Essigsäure)</v>
      </c>
      <c r="C27" s="2" t="str">
        <f>Ergebnisse!B34</f>
        <v>g/L</v>
      </c>
    </row>
    <row r="28" spans="1:3" x14ac:dyDescent="0.45">
      <c r="A28" t="s">
        <v>324</v>
      </c>
      <c r="B28" s="2" t="str">
        <f>Ergebnisse!A35</f>
        <v>Citronensäure, wasserfrei</v>
      </c>
      <c r="C28" s="2" t="str">
        <f>Ergebnisse!B35</f>
        <v>mg/L</v>
      </c>
    </row>
    <row r="29" spans="1:3" x14ac:dyDescent="0.45">
      <c r="A29" t="s">
        <v>325</v>
      </c>
      <c r="B29" s="2" t="str">
        <f>Ergebnisse!A36</f>
        <v>Freie Schweflige Säure (als SO2)
(nach Abzug ggf. miterfasster Reduktone)</v>
      </c>
      <c r="C29" s="2" t="str">
        <f>Ergebnisse!B36</f>
        <v>mg/L</v>
      </c>
    </row>
    <row r="30" spans="1:3" x14ac:dyDescent="0.45">
      <c r="A30" t="s">
        <v>30</v>
      </c>
      <c r="B30" s="2" t="str">
        <f>Ergebnisse!A38</f>
        <v>Gesamte Schweflige Säure (als SO2)
(nach Abzug ggf. miterfasster Reduktone)</v>
      </c>
      <c r="C30" s="2" t="str">
        <f>Ergebnisse!B38</f>
        <v>mg/L</v>
      </c>
    </row>
    <row r="31" spans="1:3" x14ac:dyDescent="0.45">
      <c r="A31" t="s">
        <v>386</v>
      </c>
      <c r="B31" s="2" t="str">
        <f>Ergebnisse!A40</f>
        <v>Überdruck bei 20 °C*)</v>
      </c>
      <c r="C31" s="2" t="str">
        <f>Ergebnisse!B40</f>
        <v>bar</v>
      </c>
    </row>
    <row r="32" spans="1:3" x14ac:dyDescent="0.45">
      <c r="A32" t="s">
        <v>387</v>
      </c>
      <c r="B32" s="2" t="str">
        <f>Ergebnisse!A42</f>
        <v>Kohlensäure, berechnet als CO2*)</v>
      </c>
      <c r="C32" s="2" t="str">
        <f>Ergebnisse!B42</f>
        <v>g/L</v>
      </c>
    </row>
  </sheetData>
  <sheetProtection algorithmName="SHA-512" hashValue="zl91juFrxNe59VS7Hh0Te6+GnuiPrK+XUon9orYEubPshMFoH0s4BB5AWHHyFEDwkFjm2Q19rP4BkhWvfV4aTw==" saltValue="V3W9d6mad57b89n/+7bxt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K114"/>
  <sheetViews>
    <sheetView zoomScaleNormal="100" workbookViewId="0">
      <selection sqref="A1:E1"/>
    </sheetView>
  </sheetViews>
  <sheetFormatPr baseColWidth="10" defaultColWidth="11.3515625" defaultRowHeight="14" x14ac:dyDescent="0.45"/>
  <cols>
    <col min="1" max="1" width="36.87890625" style="7" customWidth="1"/>
    <col min="2" max="2" width="11.3515625" style="7"/>
    <col min="3" max="3" width="13" style="7" bestFit="1" customWidth="1"/>
    <col min="4" max="6" width="15.64453125" style="7" customWidth="1"/>
    <col min="7" max="7" width="12.64453125" style="7" customWidth="1"/>
    <col min="8" max="8" width="9.64453125" style="7" customWidth="1"/>
    <col min="9" max="9" width="11.64453125" style="7" customWidth="1"/>
    <col min="10" max="16384" width="11.3515625" style="7"/>
  </cols>
  <sheetData>
    <row r="1" spans="1:11" s="5" customFormat="1" ht="39.950000000000003" customHeight="1" x14ac:dyDescent="0.55000000000000004">
      <c r="A1" s="191" t="s">
        <v>95</v>
      </c>
      <c r="B1" s="191"/>
      <c r="C1" s="191"/>
      <c r="D1" s="191"/>
      <c r="E1" s="191"/>
      <c r="F1" s="29" t="s">
        <v>96</v>
      </c>
      <c r="G1" s="79" t="s">
        <v>523</v>
      </c>
    </row>
    <row r="2" spans="1:11" s="5" customFormat="1" ht="39.950000000000003" customHeight="1" x14ac:dyDescent="0.55000000000000004">
      <c r="A2" s="192" t="s">
        <v>379</v>
      </c>
      <c r="B2" s="193"/>
      <c r="C2" s="193"/>
      <c r="D2" s="193"/>
      <c r="E2" s="193"/>
      <c r="F2" s="29" t="s">
        <v>97</v>
      </c>
      <c r="G2" s="79" t="s">
        <v>523</v>
      </c>
    </row>
    <row r="3" spans="1:11" s="49" customFormat="1" ht="10.199999999999999" customHeight="1" x14ac:dyDescent="0.4">
      <c r="A3" s="45"/>
      <c r="B3" s="46"/>
      <c r="C3" s="46"/>
      <c r="D3" s="46"/>
      <c r="E3" s="47" t="s">
        <v>124</v>
      </c>
      <c r="F3" s="48" t="s">
        <v>114</v>
      </c>
      <c r="G3" s="34">
        <v>1</v>
      </c>
    </row>
    <row r="4" spans="1:11" ht="21.95" customHeight="1" x14ac:dyDescent="0.55000000000000004">
      <c r="A4" s="5" t="s">
        <v>47</v>
      </c>
      <c r="B4" s="194" t="s">
        <v>43</v>
      </c>
      <c r="C4" s="194"/>
      <c r="E4" s="21" t="s">
        <v>82</v>
      </c>
      <c r="F4" s="31" t="str">
        <f>IF(OR(ISBLANK(G1),G1="?"),"",IF(ISNUMBER(VALUE(G1)),"","Bitte nur Ziffern eingeben (numbers only)"))</f>
        <v/>
      </c>
      <c r="G4" s="20"/>
      <c r="H4" s="8"/>
    </row>
    <row r="5" spans="1:11" ht="21.95" customHeight="1" x14ac:dyDescent="0.55000000000000004">
      <c r="A5" s="30" t="s">
        <v>98</v>
      </c>
      <c r="E5" s="57">
        <v>45501</v>
      </c>
      <c r="F5" s="31" t="str">
        <f>IF(OR(ISBLANK(G2),G2="?"),"",IF(ISNUMBER(VALUE(G2)),"","Bitte nur Ziffern eingeben (numbers only)"))</f>
        <v/>
      </c>
      <c r="G5" s="6"/>
      <c r="H5" s="8"/>
    </row>
    <row r="6" spans="1:11" ht="15" customHeight="1" x14ac:dyDescent="0.45"/>
    <row r="7" spans="1:11" s="11" customFormat="1" ht="36" customHeight="1" x14ac:dyDescent="0.45">
      <c r="A7" s="199" t="s">
        <v>326</v>
      </c>
      <c r="B7" s="199"/>
      <c r="C7" s="199"/>
      <c r="D7" s="199"/>
      <c r="E7" s="199"/>
      <c r="F7" s="199"/>
      <c r="G7" s="199"/>
      <c r="H7" s="199"/>
      <c r="I7" s="10"/>
      <c r="J7" s="10"/>
      <c r="K7" s="10"/>
    </row>
    <row r="8" spans="1:11" s="11" customFormat="1" ht="36" customHeight="1" x14ac:dyDescent="0.45">
      <c r="A8" s="199" t="s">
        <v>574</v>
      </c>
      <c r="B8" s="199"/>
      <c r="C8" s="199"/>
      <c r="D8" s="199"/>
      <c r="E8" s="199"/>
      <c r="F8" s="199"/>
      <c r="G8" s="199"/>
      <c r="H8" s="199"/>
    </row>
    <row r="9" spans="1:11" s="11" customFormat="1" ht="36" customHeight="1" x14ac:dyDescent="0.45">
      <c r="A9" s="199" t="s">
        <v>329</v>
      </c>
      <c r="B9" s="199"/>
      <c r="C9" s="199"/>
      <c r="D9" s="199"/>
      <c r="E9" s="199"/>
      <c r="F9" s="199"/>
      <c r="G9" s="199"/>
      <c r="H9" s="199"/>
    </row>
    <row r="10" spans="1:11" s="11" customFormat="1" ht="36" customHeight="1" x14ac:dyDescent="0.45">
      <c r="A10" s="199" t="s">
        <v>115</v>
      </c>
      <c r="B10" s="199"/>
      <c r="C10" s="199"/>
      <c r="D10" s="199"/>
      <c r="E10" s="199"/>
      <c r="F10" s="199"/>
      <c r="G10" s="199"/>
      <c r="H10" s="199"/>
    </row>
    <row r="11" spans="1:11" s="11" customFormat="1" ht="36" customHeight="1" x14ac:dyDescent="0.45">
      <c r="A11" s="199" t="s">
        <v>116</v>
      </c>
      <c r="B11" s="199"/>
      <c r="C11" s="199"/>
      <c r="D11" s="199"/>
      <c r="E11" s="199"/>
      <c r="F11" s="199"/>
      <c r="G11" s="199"/>
      <c r="H11" s="199"/>
    </row>
    <row r="12" spans="1:11" s="11" customFormat="1" ht="36" customHeight="1" x14ac:dyDescent="0.45">
      <c r="A12" s="199" t="s">
        <v>38</v>
      </c>
      <c r="B12" s="199"/>
      <c r="C12" s="199"/>
      <c r="D12" s="199"/>
      <c r="E12" s="199"/>
      <c r="F12" s="199"/>
      <c r="G12" s="199"/>
      <c r="H12" s="199"/>
    </row>
    <row r="13" spans="1:11" s="11" customFormat="1" ht="100.2" customHeight="1" x14ac:dyDescent="0.45">
      <c r="A13" s="199" t="s">
        <v>522</v>
      </c>
      <c r="B13" s="199"/>
      <c r="C13" s="199"/>
      <c r="D13" s="199"/>
      <c r="E13" s="199"/>
      <c r="F13" s="199"/>
      <c r="G13" s="199"/>
      <c r="H13" s="199"/>
    </row>
    <row r="14" spans="1:11" s="11" customFormat="1" ht="21.95" customHeight="1" x14ac:dyDescent="0.45">
      <c r="A14" s="198"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98"/>
      <c r="C14" s="198"/>
      <c r="D14" s="198"/>
      <c r="E14" s="198"/>
      <c r="F14" s="198"/>
      <c r="G14" s="198"/>
      <c r="H14" s="123"/>
    </row>
    <row r="15" spans="1:11" s="11" customFormat="1" ht="21.95" customHeight="1" x14ac:dyDescent="0.45">
      <c r="A15" s="198" t="str">
        <f>IF(OR(OR(G1="?",ISBLANK(G1)),OR(G2="?",ISBLANK(G2))),"Nur wenn diese beiden Felder korrekt ausgefüllt sind, kann der Absender dieser Tabelle identifiziert werden.","")</f>
        <v>Nur wenn diese beiden Felder korrekt ausgefüllt sind, kann der Absender dieser Tabelle identifiziert werden.</v>
      </c>
      <c r="B15" s="198"/>
      <c r="C15" s="198"/>
      <c r="D15" s="198"/>
      <c r="E15" s="198"/>
      <c r="F15" s="198"/>
      <c r="G15" s="198"/>
      <c r="H15" s="123"/>
    </row>
    <row r="16" spans="1:11" s="11" customFormat="1" ht="39.950000000000003" customHeight="1" x14ac:dyDescent="0.45">
      <c r="A16" s="195" t="s">
        <v>99</v>
      </c>
      <c r="B16" s="196"/>
      <c r="C16" s="196"/>
      <c r="D16" s="196"/>
      <c r="E16" s="196"/>
      <c r="F16" s="196"/>
      <c r="G16" s="196"/>
      <c r="H16" s="196"/>
    </row>
    <row r="17" spans="1:9" ht="12.45" customHeight="1" x14ac:dyDescent="0.45"/>
    <row r="18" spans="1:9" s="17" customFormat="1" ht="36" customHeight="1" x14ac:dyDescent="0.5">
      <c r="A18" s="69" t="s">
        <v>40</v>
      </c>
      <c r="B18" s="69" t="s">
        <v>41</v>
      </c>
      <c r="C18" s="70" t="s">
        <v>87</v>
      </c>
      <c r="D18" s="70" t="s">
        <v>44</v>
      </c>
      <c r="E18" s="70" t="s">
        <v>45</v>
      </c>
      <c r="F18" s="70" t="s">
        <v>46</v>
      </c>
      <c r="G18" s="71"/>
      <c r="H18" s="72"/>
    </row>
    <row r="19" spans="1:9" s="17" customFormat="1" ht="22.2" hidden="1" customHeight="1" x14ac:dyDescent="0.5">
      <c r="A19" s="200" t="s">
        <v>524</v>
      </c>
      <c r="B19" s="200"/>
      <c r="C19" s="200"/>
      <c r="D19" s="89"/>
      <c r="E19" s="89"/>
      <c r="F19" s="85"/>
      <c r="G19" s="87"/>
      <c r="H19" s="88"/>
      <c r="I19" s="19"/>
    </row>
    <row r="20" spans="1:9" s="17" customFormat="1" ht="22.2" customHeight="1" x14ac:dyDescent="0.5">
      <c r="A20" s="84" t="s">
        <v>78</v>
      </c>
      <c r="B20" s="84" t="s">
        <v>77</v>
      </c>
      <c r="C20" s="85">
        <v>5</v>
      </c>
      <c r="D20" s="86"/>
      <c r="E20" s="86"/>
      <c r="F20" s="85">
        <f>Dichte!$B$1</f>
        <v>17</v>
      </c>
      <c r="G20" s="87"/>
      <c r="H20" s="88">
        <f>Dichte!$C$1</f>
        <v>16</v>
      </c>
      <c r="I20" s="19"/>
    </row>
    <row r="21" spans="1:9" s="17" customFormat="1" ht="22.2" customHeight="1" x14ac:dyDescent="0.5">
      <c r="A21" s="84" t="s">
        <v>100</v>
      </c>
      <c r="B21" s="84" t="s">
        <v>94</v>
      </c>
      <c r="C21" s="85">
        <v>4</v>
      </c>
      <c r="D21" s="86"/>
      <c r="E21" s="86"/>
      <c r="F21" s="85">
        <f>Gesamtalkohol!$B$1</f>
        <v>7</v>
      </c>
      <c r="G21" s="87"/>
      <c r="H21" s="88">
        <f>Gesamtalkohol!$C$1</f>
        <v>6</v>
      </c>
      <c r="I21" s="19"/>
    </row>
    <row r="22" spans="1:9" s="17" customFormat="1" ht="22.2" customHeight="1" x14ac:dyDescent="0.5">
      <c r="A22" s="84" t="s">
        <v>93</v>
      </c>
      <c r="B22" s="84" t="s">
        <v>94</v>
      </c>
      <c r="C22" s="85">
        <v>4</v>
      </c>
      <c r="D22" s="86"/>
      <c r="E22" s="86"/>
      <c r="F22" s="85">
        <f>vorhandAlkohol!$B$1</f>
        <v>18</v>
      </c>
      <c r="G22" s="87"/>
      <c r="H22" s="88">
        <f>vorhandAlkohol!$C$1</f>
        <v>17</v>
      </c>
      <c r="I22" s="19"/>
    </row>
    <row r="23" spans="1:9" s="17" customFormat="1" ht="22.2" customHeight="1" x14ac:dyDescent="0.5">
      <c r="A23" s="84" t="s">
        <v>101</v>
      </c>
      <c r="B23" s="84" t="s">
        <v>108</v>
      </c>
      <c r="C23" s="85">
        <v>3</v>
      </c>
      <c r="D23" s="86"/>
      <c r="E23" s="86"/>
      <c r="F23" s="85">
        <f>Gesamtextrakt!B1</f>
        <v>14</v>
      </c>
      <c r="G23" s="87"/>
      <c r="H23" s="88">
        <f>Gesamtextrakt!$C$1</f>
        <v>13</v>
      </c>
      <c r="I23" s="19"/>
    </row>
    <row r="24" spans="1:9" s="17" customFormat="1" ht="46.2" customHeight="1" x14ac:dyDescent="0.5">
      <c r="A24" s="84" t="s">
        <v>409</v>
      </c>
      <c r="B24" s="84" t="s">
        <v>108</v>
      </c>
      <c r="C24" s="85">
        <v>3</v>
      </c>
      <c r="D24" s="86"/>
      <c r="E24" s="86"/>
      <c r="F24" s="85">
        <f>Parameter5!B1</f>
        <v>14</v>
      </c>
      <c r="G24" s="87"/>
      <c r="H24" s="88">
        <f>Parameter5!$C$1</f>
        <v>13</v>
      </c>
      <c r="I24" s="19"/>
    </row>
    <row r="25" spans="1:9" s="17" customFormat="1" ht="22.2" customHeight="1" x14ac:dyDescent="0.5">
      <c r="A25" s="84" t="s">
        <v>79</v>
      </c>
      <c r="B25" s="84" t="s">
        <v>108</v>
      </c>
      <c r="C25" s="85">
        <v>3</v>
      </c>
      <c r="D25" s="86"/>
      <c r="E25" s="86"/>
      <c r="F25" s="85">
        <f>Glucose!$B$1</f>
        <v>17</v>
      </c>
      <c r="G25" s="87"/>
      <c r="H25" s="88">
        <f>Glucose!$C$1</f>
        <v>16</v>
      </c>
      <c r="I25" s="19"/>
    </row>
    <row r="26" spans="1:9" s="17" customFormat="1" ht="22.2" customHeight="1" x14ac:dyDescent="0.5">
      <c r="A26" s="84" t="s">
        <v>80</v>
      </c>
      <c r="B26" s="84" t="s">
        <v>108</v>
      </c>
      <c r="C26" s="85">
        <v>3</v>
      </c>
      <c r="D26" s="86"/>
      <c r="E26" s="86"/>
      <c r="F26" s="85">
        <f>Fructose!B1</f>
        <v>16</v>
      </c>
      <c r="G26" s="87"/>
      <c r="H26" s="88">
        <f>Fructose!C1</f>
        <v>15</v>
      </c>
      <c r="I26" s="19"/>
    </row>
    <row r="27" spans="1:9" s="17" customFormat="1" ht="22.2" customHeight="1" x14ac:dyDescent="0.5">
      <c r="A27" s="84" t="s">
        <v>123</v>
      </c>
      <c r="B27" s="84" t="s">
        <v>108</v>
      </c>
      <c r="C27" s="85">
        <v>3</v>
      </c>
      <c r="D27" s="86"/>
      <c r="E27" s="86"/>
      <c r="F27" s="85">
        <f>Gesamtsäure!B1</f>
        <v>11</v>
      </c>
      <c r="G27" s="87"/>
      <c r="H27" s="88">
        <f>Gesamtsäure!C1</f>
        <v>10</v>
      </c>
      <c r="I27" s="19"/>
    </row>
    <row r="28" spans="1:9" s="17" customFormat="1" ht="22.2" customHeight="1" x14ac:dyDescent="0.5">
      <c r="A28" s="84" t="s">
        <v>102</v>
      </c>
      <c r="B28" s="84" t="s">
        <v>108</v>
      </c>
      <c r="C28" s="85">
        <v>3</v>
      </c>
      <c r="D28" s="86"/>
      <c r="E28" s="86"/>
      <c r="F28" s="85">
        <f>Weinsäure!B1</f>
        <v>10</v>
      </c>
      <c r="G28" s="87"/>
      <c r="H28" s="88">
        <f>Weinsäure!C1</f>
        <v>9</v>
      </c>
    </row>
    <row r="29" spans="1:9" s="17" customFormat="1" ht="22.2" customHeight="1" x14ac:dyDescent="0.5">
      <c r="A29" s="84" t="s">
        <v>351</v>
      </c>
      <c r="B29" s="84" t="s">
        <v>108</v>
      </c>
      <c r="C29" s="85">
        <v>3</v>
      </c>
      <c r="D29" s="86"/>
      <c r="E29" s="86"/>
      <c r="F29" s="85">
        <f>Äpfelsäure!B1</f>
        <v>9</v>
      </c>
      <c r="G29" s="87"/>
      <c r="H29" s="88">
        <f>Äpfelsäure!C1</f>
        <v>8</v>
      </c>
    </row>
    <row r="30" spans="1:9" s="17" customFormat="1" ht="22.2" customHeight="1" x14ac:dyDescent="0.5">
      <c r="A30" s="84" t="s">
        <v>110</v>
      </c>
      <c r="B30" s="84" t="s">
        <v>108</v>
      </c>
      <c r="C30" s="85">
        <v>3</v>
      </c>
      <c r="D30" s="86"/>
      <c r="E30" s="86"/>
      <c r="F30" s="85">
        <f>'L-Äpfelsäure'!B1</f>
        <v>5</v>
      </c>
      <c r="G30" s="87"/>
      <c r="H30" s="88">
        <f>'L-Äpfelsäure'!C1</f>
        <v>4</v>
      </c>
    </row>
    <row r="31" spans="1:9" s="17" customFormat="1" ht="22.2" customHeight="1" x14ac:dyDescent="0.5">
      <c r="A31" s="84" t="s">
        <v>352</v>
      </c>
      <c r="B31" s="84" t="s">
        <v>108</v>
      </c>
      <c r="C31" s="85">
        <v>3</v>
      </c>
      <c r="D31" s="86"/>
      <c r="E31" s="86"/>
      <c r="F31" s="85">
        <f>Milchsäure!B1</f>
        <v>10</v>
      </c>
      <c r="G31" s="87"/>
      <c r="H31" s="88">
        <f>Milchsäure!$C$1</f>
        <v>9</v>
      </c>
    </row>
    <row r="32" spans="1:9" s="17" customFormat="1" ht="22.2" customHeight="1" x14ac:dyDescent="0.5">
      <c r="A32" s="84" t="s">
        <v>111</v>
      </c>
      <c r="B32" s="84" t="s">
        <v>108</v>
      </c>
      <c r="C32" s="85">
        <v>3</v>
      </c>
      <c r="D32" s="86"/>
      <c r="E32" s="86"/>
      <c r="F32" s="85">
        <f>'L-Milchsäure'!B1</f>
        <v>10</v>
      </c>
      <c r="G32" s="87"/>
      <c r="H32" s="88">
        <f>'L-Milchsäure'!C1</f>
        <v>9</v>
      </c>
    </row>
    <row r="33" spans="1:9" s="17" customFormat="1" ht="22.2" customHeight="1" x14ac:dyDescent="0.5">
      <c r="A33" s="84" t="s">
        <v>122</v>
      </c>
      <c r="B33" s="84" t="s">
        <v>108</v>
      </c>
      <c r="C33" s="85">
        <v>3</v>
      </c>
      <c r="D33" s="86"/>
      <c r="E33" s="86"/>
      <c r="F33" s="85">
        <f>Flüchtige!B1</f>
        <v>14</v>
      </c>
      <c r="G33" s="87"/>
      <c r="H33" s="88">
        <f>Flüchtige!$C$1</f>
        <v>13</v>
      </c>
    </row>
    <row r="34" spans="1:9" s="17" customFormat="1" ht="22.2" customHeight="1" x14ac:dyDescent="0.5">
      <c r="A34" s="84" t="s">
        <v>25</v>
      </c>
      <c r="B34" s="84" t="s">
        <v>108</v>
      </c>
      <c r="C34" s="85">
        <v>3</v>
      </c>
      <c r="D34" s="86"/>
      <c r="E34" s="86"/>
      <c r="F34" s="85">
        <f>Acetat!B1</f>
        <v>8</v>
      </c>
      <c r="G34" s="87"/>
      <c r="H34" s="88">
        <f>Acetat!$C$1</f>
        <v>7</v>
      </c>
    </row>
    <row r="35" spans="1:9" s="17" customFormat="1" ht="22.2" customHeight="1" x14ac:dyDescent="0.5">
      <c r="A35" s="84" t="s">
        <v>60</v>
      </c>
      <c r="B35" s="84" t="s">
        <v>109</v>
      </c>
      <c r="C35" s="85">
        <v>3</v>
      </c>
      <c r="D35" s="86"/>
      <c r="E35" s="86"/>
      <c r="F35" s="85">
        <f>Citronen!B1</f>
        <v>14</v>
      </c>
      <c r="G35" s="87"/>
      <c r="H35" s="88">
        <f>Citronen!$C$1</f>
        <v>13</v>
      </c>
    </row>
    <row r="36" spans="1:9" s="17" customFormat="1" ht="34.200000000000003" customHeight="1" x14ac:dyDescent="0.5">
      <c r="A36" s="84" t="s">
        <v>410</v>
      </c>
      <c r="B36" s="84" t="s">
        <v>109</v>
      </c>
      <c r="C36" s="85">
        <v>3</v>
      </c>
      <c r="D36" s="86"/>
      <c r="E36" s="86"/>
      <c r="F36" s="85">
        <f>FreieSO2!B1</f>
        <v>16</v>
      </c>
      <c r="G36" s="87"/>
      <c r="H36" s="88">
        <f>FreieSO2!$C$1</f>
        <v>15</v>
      </c>
      <c r="I36" s="35">
        <f>Reduktone1!$B$1</f>
        <v>4</v>
      </c>
    </row>
    <row r="37" spans="1:9" s="17" customFormat="1" ht="22.2" hidden="1" customHeight="1" x14ac:dyDescent="0.5">
      <c r="A37" s="197" t="s">
        <v>407</v>
      </c>
      <c r="B37" s="197"/>
      <c r="C37" s="197"/>
      <c r="D37" s="86"/>
      <c r="E37" s="86"/>
      <c r="F37" s="85"/>
      <c r="G37" s="87"/>
      <c r="H37" s="88"/>
      <c r="I37" s="35"/>
    </row>
    <row r="38" spans="1:9" s="17" customFormat="1" ht="34.200000000000003" customHeight="1" x14ac:dyDescent="0.5">
      <c r="A38" s="84" t="s">
        <v>414</v>
      </c>
      <c r="B38" s="84" t="s">
        <v>109</v>
      </c>
      <c r="C38" s="85">
        <v>3</v>
      </c>
      <c r="D38" s="86"/>
      <c r="E38" s="86"/>
      <c r="F38" s="85">
        <f>GesamtSO2!B1</f>
        <v>25</v>
      </c>
      <c r="G38" s="87"/>
      <c r="H38" s="88">
        <f>GesamtSO2!C1</f>
        <v>24</v>
      </c>
      <c r="I38" s="35">
        <f>Reduktone2!$B$1</f>
        <v>4</v>
      </c>
    </row>
    <row r="39" spans="1:9" s="17" customFormat="1" ht="22.2" hidden="1" customHeight="1" x14ac:dyDescent="0.5">
      <c r="A39" s="84" t="s">
        <v>408</v>
      </c>
      <c r="B39" s="84" t="s">
        <v>109</v>
      </c>
      <c r="C39" s="85">
        <v>3</v>
      </c>
      <c r="D39" s="86"/>
      <c r="E39" s="86"/>
      <c r="F39" s="85">
        <f>Reduktone!B1</f>
        <v>3</v>
      </c>
      <c r="G39" s="87"/>
      <c r="H39" s="88">
        <f>Reduktone!$C$1</f>
        <v>2</v>
      </c>
    </row>
    <row r="40" spans="1:9" s="17" customFormat="1" ht="22.35" customHeight="1" x14ac:dyDescent="0.5">
      <c r="A40" s="84" t="s">
        <v>421</v>
      </c>
      <c r="B40" s="84" t="s">
        <v>374</v>
      </c>
      <c r="C40" s="85">
        <v>3</v>
      </c>
      <c r="D40" s="86"/>
      <c r="E40" s="86"/>
      <c r="F40" s="85">
        <f>Druck!B1</f>
        <v>8</v>
      </c>
      <c r="G40" s="87"/>
      <c r="H40" s="88">
        <f>Druck!$C$1</f>
        <v>7</v>
      </c>
    </row>
    <row r="41" spans="1:9" s="17" customFormat="1" ht="22.2" hidden="1" customHeight="1" x14ac:dyDescent="0.5">
      <c r="A41" s="207" t="s">
        <v>406</v>
      </c>
      <c r="B41" s="207"/>
      <c r="C41" s="207"/>
      <c r="D41" s="86"/>
      <c r="E41" s="86"/>
      <c r="F41" s="85"/>
      <c r="G41" s="90"/>
      <c r="H41" s="88"/>
    </row>
    <row r="42" spans="1:9" s="17" customFormat="1" ht="22.2" customHeight="1" x14ac:dyDescent="0.5">
      <c r="A42" s="84" t="s">
        <v>427</v>
      </c>
      <c r="B42" s="84" t="s">
        <v>108</v>
      </c>
      <c r="C42" s="85">
        <v>3</v>
      </c>
      <c r="D42" s="86"/>
      <c r="E42" s="86"/>
      <c r="F42" s="85">
        <f>'CO2'!B1</f>
        <v>8</v>
      </c>
      <c r="G42" s="87"/>
      <c r="H42" s="88">
        <f>'CO2'!$C$1</f>
        <v>7</v>
      </c>
    </row>
    <row r="43" spans="1:9" s="17" customFormat="1" ht="19.95" hidden="1" customHeight="1" x14ac:dyDescent="0.5">
      <c r="A43" s="83"/>
      <c r="B43" s="18"/>
      <c r="C43" s="28"/>
      <c r="D43" s="40"/>
      <c r="E43" s="40"/>
      <c r="F43" s="28"/>
      <c r="G43" s="28"/>
      <c r="H43" s="35"/>
    </row>
    <row r="44" spans="1:9" s="17" customFormat="1" ht="18" customHeight="1" x14ac:dyDescent="0.5">
      <c r="A44" s="210" t="s">
        <v>375</v>
      </c>
      <c r="B44" s="210"/>
      <c r="C44" s="210"/>
      <c r="D44" s="210"/>
      <c r="E44" s="210"/>
      <c r="F44" s="210"/>
      <c r="G44" s="210"/>
      <c r="H44" s="210"/>
    </row>
    <row r="45" spans="1:9" s="17" customFormat="1" ht="22.35" hidden="1" customHeight="1" x14ac:dyDescent="0.5">
      <c r="A45" s="84" t="s">
        <v>560</v>
      </c>
      <c r="B45" s="84" t="s">
        <v>109</v>
      </c>
      <c r="C45" s="85">
        <v>3</v>
      </c>
      <c r="D45" s="86"/>
      <c r="E45" s="86"/>
      <c r="F45" s="85">
        <f>Gluconsäure!B1</f>
        <v>2</v>
      </c>
      <c r="G45" s="87"/>
      <c r="H45" s="88">
        <f>Gluconsäure!C1</f>
        <v>7</v>
      </c>
    </row>
    <row r="46" spans="1:9" s="17" customFormat="1" ht="18" customHeight="1" x14ac:dyDescent="0.5">
      <c r="A46" s="185"/>
      <c r="B46" s="185"/>
      <c r="C46" s="185"/>
      <c r="D46" s="185"/>
      <c r="E46" s="185"/>
      <c r="F46" s="185"/>
      <c r="G46" s="185"/>
      <c r="H46" s="185"/>
    </row>
    <row r="47" spans="1:9" s="17" customFormat="1" ht="22.35" hidden="1" customHeight="1" x14ac:dyDescent="0.5">
      <c r="A47" s="121"/>
      <c r="B47" s="121"/>
      <c r="C47" s="121"/>
      <c r="D47" s="121"/>
      <c r="E47" s="121"/>
      <c r="F47" s="121"/>
      <c r="G47" s="121"/>
      <c r="H47" s="121"/>
    </row>
    <row r="48" spans="1:9" s="17" customFormat="1" ht="22.35" hidden="1" customHeight="1" x14ac:dyDescent="0.5">
      <c r="A48" s="121"/>
      <c r="B48" s="121"/>
      <c r="C48" s="121"/>
      <c r="D48" s="121"/>
      <c r="E48" s="121"/>
      <c r="F48" s="121"/>
      <c r="G48" s="121"/>
      <c r="H48" s="121"/>
    </row>
    <row r="49" spans="1:9" s="17" customFormat="1" ht="22.35" hidden="1" customHeight="1" x14ac:dyDescent="0.5">
      <c r="A49" s="121"/>
      <c r="B49" s="121"/>
      <c r="C49" s="121"/>
      <c r="D49" s="121"/>
      <c r="E49" s="121"/>
      <c r="F49" s="121"/>
      <c r="G49" s="121"/>
      <c r="H49" s="121"/>
    </row>
    <row r="50" spans="1:9" ht="30.95" customHeight="1" x14ac:dyDescent="0.5">
      <c r="A50" s="9" t="s">
        <v>84</v>
      </c>
    </row>
    <row r="51" spans="1:9" ht="12.45" customHeight="1" x14ac:dyDescent="0.55000000000000004">
      <c r="A51" s="6"/>
    </row>
    <row r="52" spans="1:9" ht="20.100000000000001" customHeight="1" x14ac:dyDescent="0.45">
      <c r="A52" s="22" t="str">
        <f>A20</f>
        <v>Relative Dichte 20°/20° C</v>
      </c>
      <c r="B52" s="209"/>
      <c r="C52" s="209"/>
      <c r="D52" s="209"/>
      <c r="E52" s="209"/>
      <c r="F52" s="209"/>
      <c r="G52" s="209"/>
      <c r="H52" s="209"/>
      <c r="I52" s="74" t="b">
        <f>ISBLANK(VLOOKUP(F20,Dichte!A3:C19,3))</f>
        <v>1</v>
      </c>
    </row>
    <row r="53" spans="1:9" ht="32.1" customHeight="1" x14ac:dyDescent="0.45">
      <c r="A53" s="12" t="str">
        <f>IF(F20=H20,"bitte eingeben / type in, please:",IF(I52,"","Art der Modifikation/kind of modification:"))</f>
        <v/>
      </c>
      <c r="B53" s="186"/>
      <c r="C53" s="186"/>
      <c r="D53" s="186"/>
      <c r="E53" s="186"/>
      <c r="F53" s="186"/>
      <c r="G53" s="186"/>
      <c r="H53" s="186"/>
      <c r="I53" s="74"/>
    </row>
    <row r="54" spans="1:9" ht="20.100000000000001" customHeight="1" x14ac:dyDescent="0.45">
      <c r="A54" s="22" t="str">
        <f>A21</f>
        <v>Gesamtalkohol</v>
      </c>
      <c r="B54" s="209"/>
      <c r="C54" s="209"/>
      <c r="D54" s="209"/>
      <c r="E54" s="209"/>
      <c r="F54" s="209"/>
      <c r="G54" s="209"/>
      <c r="H54" s="209"/>
      <c r="I54" s="74" t="b">
        <f>ISBLANK(VLOOKUP(F21,Gesamtalkohol!A3:C15,3))</f>
        <v>1</v>
      </c>
    </row>
    <row r="55" spans="1:9" ht="32.1" customHeight="1" x14ac:dyDescent="0.45">
      <c r="A55" s="12" t="str">
        <f>IF(F21=H21,"bitte eingeben / type in, please:",IF(I54,"","Art der Modifikation/kind of modification:"))</f>
        <v/>
      </c>
      <c r="B55" s="186"/>
      <c r="C55" s="186"/>
      <c r="D55" s="186"/>
      <c r="E55" s="186"/>
      <c r="F55" s="186"/>
      <c r="G55" s="186"/>
      <c r="H55" s="186"/>
      <c r="I55" s="74"/>
    </row>
    <row r="56" spans="1:9" ht="20.100000000000001" customHeight="1" x14ac:dyDescent="0.45">
      <c r="A56" s="22" t="str">
        <f>A22</f>
        <v>vorhandener Alkohol</v>
      </c>
      <c r="B56" s="209"/>
      <c r="C56" s="209"/>
      <c r="D56" s="209"/>
      <c r="E56" s="209"/>
      <c r="F56" s="209"/>
      <c r="G56" s="209"/>
      <c r="H56" s="209"/>
      <c r="I56" s="74" t="b">
        <f>ISBLANK(VLOOKUP(F22,vorhandAlkohol!A3:C22,3))</f>
        <v>1</v>
      </c>
    </row>
    <row r="57" spans="1:9" ht="32.1" customHeight="1" x14ac:dyDescent="0.45">
      <c r="A57" s="12" t="str">
        <f>IF(F22=H22,"bitte eingeben / type in, please:",IF(I56,"","Art der Modifikation/kind of modification:"))</f>
        <v/>
      </c>
      <c r="B57" s="186"/>
      <c r="C57" s="186"/>
      <c r="D57" s="186"/>
      <c r="E57" s="186"/>
      <c r="F57" s="186"/>
      <c r="G57" s="186"/>
      <c r="H57" s="186"/>
      <c r="I57" s="74"/>
    </row>
    <row r="58" spans="1:9" ht="20.100000000000001" customHeight="1" x14ac:dyDescent="0.45">
      <c r="A58" s="22" t="str">
        <f>A23</f>
        <v>Gesamtextrakt</v>
      </c>
      <c r="B58" s="209"/>
      <c r="C58" s="209"/>
      <c r="D58" s="209"/>
      <c r="E58" s="209"/>
      <c r="F58" s="209"/>
      <c r="G58" s="209"/>
      <c r="H58" s="209"/>
      <c r="I58" s="74" t="b">
        <f>ISBLANK(VLOOKUP(F23,Gesamtextrakt!A3:C24,3))</f>
        <v>1</v>
      </c>
    </row>
    <row r="59" spans="1:9" ht="32.1" customHeight="1" x14ac:dyDescent="0.45">
      <c r="A59" s="12" t="str">
        <f>IF(F23=H23,"bitte eingeben / type in, please:",IF(I58,"","Art der Modifikation/kind of modification:"))</f>
        <v/>
      </c>
      <c r="B59" s="186"/>
      <c r="C59" s="186"/>
      <c r="D59" s="186"/>
      <c r="E59" s="186"/>
      <c r="F59" s="186"/>
      <c r="G59" s="186"/>
      <c r="H59" s="186"/>
      <c r="I59" s="74"/>
    </row>
    <row r="60" spans="1:9" ht="20.100000000000001" customHeight="1" x14ac:dyDescent="0.45">
      <c r="A60" s="22" t="s">
        <v>344</v>
      </c>
      <c r="B60" s="187"/>
      <c r="C60" s="187"/>
      <c r="D60" s="187"/>
      <c r="E60" s="187"/>
      <c r="F60" s="187"/>
      <c r="G60" s="187"/>
      <c r="H60" s="187"/>
      <c r="I60" s="74" t="b">
        <f>ISBLANK(VLOOKUP(F24,Parameter5!A3:C25,3))</f>
        <v>1</v>
      </c>
    </row>
    <row r="61" spans="1:9" ht="32.1" customHeight="1" x14ac:dyDescent="0.45">
      <c r="A61" s="12" t="str">
        <f>IF(F24=H24,"bitte eingeben / type in, please:",IF(I60,"","Art der Modifikation/kind of modification:"))</f>
        <v/>
      </c>
      <c r="B61" s="186"/>
      <c r="C61" s="186"/>
      <c r="D61" s="186"/>
      <c r="E61" s="186"/>
      <c r="F61" s="186"/>
      <c r="G61" s="186"/>
      <c r="H61" s="186"/>
      <c r="I61" s="74"/>
    </row>
    <row r="62" spans="1:9" ht="20.100000000000001" customHeight="1" x14ac:dyDescent="0.45">
      <c r="A62" s="22" t="str">
        <f>A25</f>
        <v>Glucose, wasserfrei</v>
      </c>
      <c r="B62" s="188"/>
      <c r="C62" s="188"/>
      <c r="D62" s="188"/>
      <c r="E62" s="188"/>
      <c r="F62" s="188"/>
      <c r="G62" s="188"/>
      <c r="H62" s="188"/>
      <c r="I62" s="74" t="b">
        <f>ISBLANK(VLOOKUP(F25,Glucose!A3:C23,3))</f>
        <v>1</v>
      </c>
    </row>
    <row r="63" spans="1:9" ht="32.1" customHeight="1" x14ac:dyDescent="0.45">
      <c r="A63" s="12" t="str">
        <f>IF(F25=H25,"bitte eingeben / type in, please:",IF(I62,"","Art der Modifikation/kind of modification:"))</f>
        <v/>
      </c>
      <c r="B63" s="186"/>
      <c r="C63" s="186"/>
      <c r="D63" s="186"/>
      <c r="E63" s="186"/>
      <c r="F63" s="186"/>
      <c r="G63" s="186"/>
      <c r="H63" s="186"/>
      <c r="I63" s="74"/>
    </row>
    <row r="64" spans="1:9" ht="20.100000000000001" customHeight="1" x14ac:dyDescent="0.45">
      <c r="A64" s="22" t="str">
        <f>A26</f>
        <v>Fructose, wasserfrei</v>
      </c>
      <c r="B64" s="187"/>
      <c r="C64" s="187"/>
      <c r="D64" s="187"/>
      <c r="E64" s="187"/>
      <c r="F64" s="187"/>
      <c r="G64" s="187"/>
      <c r="H64" s="187"/>
      <c r="I64" s="74" t="b">
        <f>ISBLANK(VLOOKUP(F26,Fructose!A3:C32,3))</f>
        <v>1</v>
      </c>
    </row>
    <row r="65" spans="1:9" ht="32.1" customHeight="1" x14ac:dyDescent="0.45">
      <c r="A65" s="12" t="str">
        <f>IF(F26=H26,"bitte eingeben / type in, please:",IF(I64,"","Art der Modifikation/kind of modification:"))</f>
        <v/>
      </c>
      <c r="B65" s="186"/>
      <c r="C65" s="186"/>
      <c r="D65" s="186"/>
      <c r="E65" s="186"/>
      <c r="F65" s="186"/>
      <c r="G65" s="186"/>
      <c r="H65" s="186"/>
      <c r="I65" s="74"/>
    </row>
    <row r="66" spans="1:9" ht="30.95" customHeight="1" x14ac:dyDescent="0.5">
      <c r="A66" s="9" t="s">
        <v>83</v>
      </c>
      <c r="B66" s="9"/>
      <c r="C66" s="9"/>
      <c r="D66" s="9"/>
      <c r="E66" s="9"/>
      <c r="F66" s="9"/>
      <c r="G66" s="9"/>
      <c r="H66" s="9"/>
      <c r="I66" s="74"/>
    </row>
    <row r="67" spans="1:9" ht="12.45" customHeight="1" x14ac:dyDescent="0.5">
      <c r="A67" s="9"/>
      <c r="B67" s="9"/>
      <c r="C67" s="9"/>
      <c r="D67" s="9"/>
      <c r="E67" s="9"/>
      <c r="F67" s="9"/>
      <c r="G67" s="9"/>
      <c r="H67" s="9"/>
      <c r="I67" s="74"/>
    </row>
    <row r="68" spans="1:9" ht="20.100000000000001" customHeight="1" x14ac:dyDescent="0.45">
      <c r="A68" s="22" t="str">
        <f>A27</f>
        <v>Gesamtsäure (als Weinsäure)</v>
      </c>
      <c r="B68" s="187"/>
      <c r="C68" s="187"/>
      <c r="D68" s="187"/>
      <c r="E68" s="187"/>
      <c r="F68" s="187"/>
      <c r="G68" s="187"/>
      <c r="H68" s="187"/>
      <c r="I68" s="74" t="b">
        <f>ISBLANK(VLOOKUP(F27,Gesamtsäure!A3:C22,3))</f>
        <v>1</v>
      </c>
    </row>
    <row r="69" spans="1:9" ht="32.1" customHeight="1" x14ac:dyDescent="0.45">
      <c r="A69" s="12" t="str">
        <f>IF(F27=H27,"bitte eingeben / type in, please:",IF(I68,"","Art der Modifikation/kind of modification:"))</f>
        <v/>
      </c>
      <c r="B69" s="186"/>
      <c r="C69" s="186"/>
      <c r="D69" s="186"/>
      <c r="E69" s="186"/>
      <c r="F69" s="186"/>
      <c r="G69" s="186"/>
      <c r="H69" s="186"/>
      <c r="I69" s="74"/>
    </row>
    <row r="70" spans="1:9" ht="20.100000000000001" customHeight="1" x14ac:dyDescent="0.45">
      <c r="A70" s="22" t="str">
        <f>A28</f>
        <v>Weinsäure</v>
      </c>
      <c r="B70" s="187"/>
      <c r="C70" s="187"/>
      <c r="D70" s="187"/>
      <c r="E70" s="187"/>
      <c r="F70" s="187"/>
      <c r="G70" s="187"/>
      <c r="H70" s="187"/>
      <c r="I70" s="74" t="b">
        <f>ISBLANK(VLOOKUP(F28,Weinsäure!A3:C9,3))</f>
        <v>1</v>
      </c>
    </row>
    <row r="71" spans="1:9" ht="32.1" customHeight="1" x14ac:dyDescent="0.45">
      <c r="A71" s="12" t="str">
        <f>IF(F28=H28,"bitte eingeben / type in, please:",IF(I70,"","Art der Modifikation/kind of modification:"))</f>
        <v/>
      </c>
      <c r="B71" s="186"/>
      <c r="C71" s="186"/>
      <c r="D71" s="186"/>
      <c r="E71" s="186"/>
      <c r="F71" s="186"/>
      <c r="G71" s="186"/>
      <c r="H71" s="186"/>
      <c r="I71" s="74"/>
    </row>
    <row r="72" spans="1:9" ht="20.100000000000001" customHeight="1" x14ac:dyDescent="0.45">
      <c r="A72" s="22" t="s">
        <v>351</v>
      </c>
      <c r="B72" s="187"/>
      <c r="C72" s="187"/>
      <c r="D72" s="187"/>
      <c r="E72" s="187"/>
      <c r="F72" s="187"/>
      <c r="G72" s="187"/>
      <c r="H72" s="187"/>
      <c r="I72" s="74" t="b">
        <f>ISBLANK(VLOOKUP(F29,Äpfelsäure!A3:C14,3))</f>
        <v>1</v>
      </c>
    </row>
    <row r="73" spans="1:9" ht="32.1" customHeight="1" x14ac:dyDescent="0.45">
      <c r="A73" s="12" t="str">
        <f>IF(F29=H29,"bitte eingeben / type in, please:",IF(I72,"","Art der Modifikation/kind of modification:"))</f>
        <v/>
      </c>
      <c r="B73" s="186"/>
      <c r="C73" s="186"/>
      <c r="D73" s="186"/>
      <c r="E73" s="186"/>
      <c r="F73" s="186"/>
      <c r="G73" s="186"/>
      <c r="H73" s="186"/>
      <c r="I73" s="74"/>
    </row>
    <row r="74" spans="1:9" ht="20.100000000000001" customHeight="1" x14ac:dyDescent="0.45">
      <c r="A74" s="36" t="s">
        <v>110</v>
      </c>
      <c r="B74" s="189"/>
      <c r="C74" s="189"/>
      <c r="D74" s="189"/>
      <c r="E74" s="189"/>
      <c r="F74" s="189"/>
      <c r="G74" s="189"/>
      <c r="H74" s="189"/>
      <c r="I74" s="74" t="b">
        <f>ISBLANK(VLOOKUP(F30,'L-Äpfelsäure'!A3:C7,3))</f>
        <v>1</v>
      </c>
    </row>
    <row r="75" spans="1:9" ht="32.1" customHeight="1" x14ac:dyDescent="0.45">
      <c r="A75" s="12" t="str">
        <f>IF(F30=H30,"bitte eingeben / type in, please:",IF(I74,"","Art der Modifikation/kind of modification:"))</f>
        <v/>
      </c>
      <c r="B75" s="186"/>
      <c r="C75" s="186"/>
      <c r="D75" s="186"/>
      <c r="E75" s="186"/>
      <c r="F75" s="186"/>
      <c r="G75" s="186"/>
      <c r="H75" s="186"/>
      <c r="I75" s="74"/>
    </row>
    <row r="76" spans="1:9" ht="20.100000000000001" customHeight="1" x14ac:dyDescent="0.45">
      <c r="A76" s="36" t="s">
        <v>352</v>
      </c>
      <c r="B76" s="37"/>
      <c r="C76" s="37"/>
      <c r="D76" s="37"/>
      <c r="E76" s="37"/>
      <c r="F76" s="37"/>
      <c r="G76" s="37"/>
      <c r="H76" s="37"/>
      <c r="I76" s="74" t="b">
        <f>ISBLANK(VLOOKUP(F31,Milchsäure!A3:C14,3))</f>
        <v>1</v>
      </c>
    </row>
    <row r="77" spans="1:9" ht="32.1" customHeight="1" x14ac:dyDescent="0.45">
      <c r="A77" s="12" t="str">
        <f>IF(F31=H31,"bitte eingeben / type in, please:",IF(I76,"","Art der Modifikation/kind of modification:"))</f>
        <v/>
      </c>
      <c r="B77" s="186"/>
      <c r="C77" s="186"/>
      <c r="D77" s="186"/>
      <c r="E77" s="186"/>
      <c r="F77" s="186"/>
      <c r="G77" s="186"/>
      <c r="H77" s="186"/>
      <c r="I77" s="74"/>
    </row>
    <row r="78" spans="1:9" ht="20.100000000000001" customHeight="1" x14ac:dyDescent="0.45">
      <c r="A78" s="36" t="s">
        <v>111</v>
      </c>
      <c r="B78" s="189"/>
      <c r="C78" s="189"/>
      <c r="D78" s="189"/>
      <c r="E78" s="189"/>
      <c r="F78" s="189"/>
      <c r="G78" s="189"/>
      <c r="H78" s="189"/>
      <c r="I78" s="74" t="b">
        <f>ISBLANK(VLOOKUP(F32,'L-Milchsäure'!A3:C18,3))</f>
        <v>1</v>
      </c>
    </row>
    <row r="79" spans="1:9" ht="32.1" customHeight="1" x14ac:dyDescent="0.45">
      <c r="A79" s="12" t="str">
        <f>IF(F32=H32,"bitte eingeben / type in, please:",IF(I78,"","Art der Modifikation/kind of modification:"))</f>
        <v/>
      </c>
      <c r="B79" s="186"/>
      <c r="C79" s="186"/>
      <c r="D79" s="186"/>
      <c r="E79" s="186"/>
      <c r="F79" s="186"/>
      <c r="G79" s="186"/>
      <c r="H79" s="186"/>
      <c r="I79" s="74"/>
    </row>
    <row r="80" spans="1:9" ht="20.100000000000001" customHeight="1" x14ac:dyDescent="0.45">
      <c r="A80" s="36" t="str">
        <f>A33</f>
        <v>Flüchtige Säure (als Essigsäure)</v>
      </c>
      <c r="B80" s="188"/>
      <c r="C80" s="188"/>
      <c r="D80" s="188"/>
      <c r="E80" s="188"/>
      <c r="F80" s="188"/>
      <c r="G80" s="188"/>
      <c r="H80" s="188"/>
      <c r="I80" s="74" t="b">
        <f>ISBLANK(VLOOKUP(F33,Flüchtige!A3:C23,3))</f>
        <v>1</v>
      </c>
    </row>
    <row r="81" spans="1:9" ht="20.100000000000001" customHeight="1" x14ac:dyDescent="0.45">
      <c r="A81" s="36" t="s">
        <v>319</v>
      </c>
      <c r="B81" s="202"/>
      <c r="C81" s="202"/>
      <c r="D81" s="202"/>
      <c r="E81" s="202"/>
      <c r="F81" s="202"/>
      <c r="G81" s="202"/>
      <c r="H81" s="37">
        <f>Flüchtige!C23</f>
        <v>3</v>
      </c>
      <c r="I81" s="74"/>
    </row>
    <row r="82" spans="1:9" ht="20.100000000000001" customHeight="1" x14ac:dyDescent="0.45">
      <c r="A82" s="36" t="s">
        <v>320</v>
      </c>
      <c r="B82" s="202"/>
      <c r="C82" s="202"/>
      <c r="D82" s="202"/>
      <c r="E82" s="202"/>
      <c r="F82" s="202"/>
      <c r="G82" s="202"/>
      <c r="H82" s="37">
        <f>Flüchtige!C28</f>
        <v>5</v>
      </c>
      <c r="I82" s="74"/>
    </row>
    <row r="83" spans="1:9" ht="20.100000000000001" customHeight="1" x14ac:dyDescent="0.45">
      <c r="A83" s="36" t="s">
        <v>321</v>
      </c>
      <c r="B83" s="201" t="s">
        <v>148</v>
      </c>
      <c r="C83" s="201"/>
      <c r="D83" s="201"/>
      <c r="E83" s="201"/>
      <c r="F83" s="201"/>
      <c r="G83" s="201"/>
      <c r="H83" s="152"/>
      <c r="I83" s="74"/>
    </row>
    <row r="84" spans="1:9" ht="20.100000000000001" customHeight="1" x14ac:dyDescent="0.45">
      <c r="A84" s="36"/>
      <c r="B84" s="190" t="s">
        <v>151</v>
      </c>
      <c r="C84" s="190"/>
      <c r="D84" s="190"/>
      <c r="E84" s="190"/>
      <c r="F84" s="190"/>
      <c r="G84" s="190"/>
      <c r="H84" s="152"/>
      <c r="I84" s="74"/>
    </row>
    <row r="85" spans="1:9" ht="32.1" customHeight="1" x14ac:dyDescent="0.45">
      <c r="A85" s="12" t="str">
        <f>IF(F33=H33,"bitte eingeben / type in, please:",IF(I80,"","Art der Modifikation/kind of modification:"))</f>
        <v/>
      </c>
      <c r="B85" s="186"/>
      <c r="C85" s="186"/>
      <c r="D85" s="186"/>
      <c r="E85" s="186"/>
      <c r="F85" s="186"/>
      <c r="G85" s="186"/>
      <c r="H85" s="186"/>
      <c r="I85" s="74"/>
    </row>
    <row r="86" spans="1:9" ht="20.100000000000001" customHeight="1" x14ac:dyDescent="0.45">
      <c r="A86" s="36" t="str">
        <f>A34</f>
        <v>Acetat (als Essigsäure)</v>
      </c>
      <c r="B86" s="188"/>
      <c r="C86" s="188"/>
      <c r="D86" s="188"/>
      <c r="E86" s="188"/>
      <c r="F86" s="188"/>
      <c r="G86" s="188"/>
      <c r="H86" s="188"/>
      <c r="I86" s="74" t="b">
        <f>ISBLANK(VLOOKUP(F34,Acetat!A3:C23,3))</f>
        <v>1</v>
      </c>
    </row>
    <row r="87" spans="1:9" ht="35.1" customHeight="1" x14ac:dyDescent="0.45">
      <c r="A87" s="12" t="str">
        <f>IF(F34=H34,"bitte eingeben / type in, please:",IF(I86,"","Enzymkit angeben/kind of modification:"))</f>
        <v/>
      </c>
      <c r="B87" s="186"/>
      <c r="C87" s="186"/>
      <c r="D87" s="186"/>
      <c r="E87" s="186"/>
      <c r="F87" s="186"/>
      <c r="G87" s="186"/>
      <c r="H87" s="186"/>
      <c r="I87" s="74"/>
    </row>
    <row r="88" spans="1:9" ht="30.95" customHeight="1" x14ac:dyDescent="0.5">
      <c r="A88" s="9" t="s">
        <v>29</v>
      </c>
      <c r="B88" s="9"/>
      <c r="C88" s="78"/>
      <c r="D88" s="9"/>
      <c r="E88" s="9"/>
      <c r="F88" s="9"/>
      <c r="G88" s="9"/>
      <c r="H88" s="9"/>
      <c r="I88" s="74"/>
    </row>
    <row r="89" spans="1:9" ht="12.45" customHeight="1" x14ac:dyDescent="0.5">
      <c r="A89" s="9"/>
      <c r="B89" s="9"/>
      <c r="C89" s="9"/>
      <c r="D89" s="9"/>
      <c r="E89" s="9"/>
      <c r="F89" s="9"/>
      <c r="G89" s="9"/>
      <c r="H89" s="9"/>
      <c r="I89" s="74"/>
    </row>
    <row r="90" spans="1:9" ht="20.100000000000001" customHeight="1" x14ac:dyDescent="0.45">
      <c r="A90" s="36" t="str">
        <f>A35</f>
        <v>Citronensäure, wasserfrei</v>
      </c>
      <c r="B90" s="37"/>
      <c r="C90" s="37"/>
      <c r="D90" s="37"/>
      <c r="E90" s="37"/>
      <c r="F90" s="37"/>
      <c r="G90" s="37"/>
      <c r="H90" s="37"/>
      <c r="I90" s="74" t="b">
        <f>ISBLANK(VLOOKUP(F35,Citronen!A3:C18,3))</f>
        <v>1</v>
      </c>
    </row>
    <row r="91" spans="1:9" ht="35.1" customHeight="1" x14ac:dyDescent="0.45">
      <c r="A91" s="12" t="str">
        <f>IF(F35=H35,"bitte eingeben / type in, please:",IF(I90,"","Art der Modifikation/kind of modification:"))</f>
        <v/>
      </c>
      <c r="B91" s="186"/>
      <c r="C91" s="186"/>
      <c r="D91" s="186"/>
      <c r="E91" s="186"/>
      <c r="F91" s="186"/>
      <c r="G91" s="186"/>
      <c r="H91" s="186"/>
      <c r="I91" s="74"/>
    </row>
    <row r="92" spans="1:9" ht="20.100000000000001" customHeight="1" x14ac:dyDescent="0.45">
      <c r="A92" s="36" t="s">
        <v>411</v>
      </c>
      <c r="B92" s="37"/>
      <c r="C92" s="37"/>
      <c r="D92" s="37"/>
      <c r="E92" s="37"/>
      <c r="F92" s="37"/>
      <c r="G92" s="37"/>
      <c r="H92" s="37"/>
      <c r="I92" s="74" t="b">
        <f>ISBLANK(VLOOKUP(F36,FreieSO2!A3:C20,3))</f>
        <v>1</v>
      </c>
    </row>
    <row r="93" spans="1:9" ht="20.100000000000001" customHeight="1" x14ac:dyDescent="0.45">
      <c r="A93" s="36" t="s">
        <v>349</v>
      </c>
      <c r="B93" s="37"/>
      <c r="C93" s="37"/>
      <c r="D93" s="37"/>
      <c r="E93" s="37"/>
      <c r="F93" s="37"/>
      <c r="G93" s="37"/>
      <c r="H93" s="37"/>
      <c r="I93" s="74"/>
    </row>
    <row r="94" spans="1:9" ht="35.1" customHeight="1" x14ac:dyDescent="0.45">
      <c r="A94" s="12" t="str">
        <f>IF(OR(F36=H36,Reduktone1!B1=Reduktone1!C1),"bitte eingeben / type in, please:",IF(I92,"","Art der Modifikation/kind of modification:"))</f>
        <v/>
      </c>
      <c r="B94" s="186"/>
      <c r="C94" s="186"/>
      <c r="D94" s="186"/>
      <c r="E94" s="186"/>
      <c r="F94" s="186"/>
      <c r="G94" s="186"/>
      <c r="H94" s="186"/>
      <c r="I94" s="74"/>
    </row>
    <row r="95" spans="1:9" ht="20.100000000000001" customHeight="1" x14ac:dyDescent="0.45">
      <c r="A95" s="81" t="s">
        <v>413</v>
      </c>
      <c r="B95" s="82"/>
      <c r="C95" s="82"/>
      <c r="D95" s="82"/>
      <c r="E95" s="82"/>
      <c r="F95" s="82"/>
      <c r="G95" s="82"/>
      <c r="H95" s="82"/>
      <c r="I95" s="74" t="b">
        <f>ISBLANK(VLOOKUP(F38,GesamtSO2!A3:C28,3))</f>
        <v>1</v>
      </c>
    </row>
    <row r="96" spans="1:9" ht="20.100000000000001" customHeight="1" x14ac:dyDescent="0.45">
      <c r="A96" s="36" t="s">
        <v>349</v>
      </c>
      <c r="B96" s="37"/>
      <c r="C96" s="37"/>
      <c r="D96" s="37"/>
      <c r="E96" s="37"/>
      <c r="F96" s="37"/>
      <c r="G96" s="37"/>
      <c r="H96" s="37"/>
      <c r="I96" s="74"/>
    </row>
    <row r="97" spans="1:11" ht="35.1" customHeight="1" x14ac:dyDescent="0.45">
      <c r="A97" s="80" t="str">
        <f>IF(OR(F38=H38,Reduktone2!B1=Reduktone2!C1),"bitte eingeben / type in, please:",IF(I95,"","Art der Modifikation/kind of modification:"))</f>
        <v/>
      </c>
      <c r="B97" s="186"/>
      <c r="C97" s="186"/>
      <c r="D97" s="186"/>
      <c r="E97" s="186"/>
      <c r="F97" s="186"/>
      <c r="G97" s="186"/>
      <c r="H97" s="186"/>
      <c r="I97" s="74"/>
    </row>
    <row r="98" spans="1:11" ht="19.2" hidden="1" customHeight="1" x14ac:dyDescent="0.45">
      <c r="A98" s="36" t="str">
        <f>A45</f>
        <v>Gluconsäure</v>
      </c>
      <c r="B98" s="37"/>
      <c r="C98" s="37"/>
      <c r="D98" s="37"/>
      <c r="E98" s="37"/>
      <c r="F98" s="37"/>
      <c r="G98" s="37"/>
      <c r="H98" s="37"/>
      <c r="I98" s="74" t="b">
        <f>ISBLANK(VLOOKUP(F45,Gluconsäure!A3:C10,3))</f>
        <v>0</v>
      </c>
    </row>
    <row r="99" spans="1:11" ht="35.1" hidden="1" customHeight="1" x14ac:dyDescent="0.45">
      <c r="A99" s="12" t="str">
        <f>IF(F45=H45,"bitte eingeben / type in, please:",IF(I98,"","Art der Modifikation/kind of modification:"))</f>
        <v>Art der Modifikation/kind of modification:</v>
      </c>
      <c r="B99" s="186"/>
      <c r="C99" s="186"/>
      <c r="D99" s="186"/>
      <c r="E99" s="186"/>
      <c r="F99" s="186"/>
      <c r="G99" s="186"/>
      <c r="H99" s="186"/>
      <c r="I99" s="74"/>
    </row>
    <row r="100" spans="1:11" ht="17.100000000000001" customHeight="1" x14ac:dyDescent="0.5">
      <c r="A100" s="36" t="s">
        <v>415</v>
      </c>
      <c r="B100" s="208"/>
      <c r="C100" s="208"/>
      <c r="D100" s="208"/>
      <c r="E100" s="208"/>
      <c r="F100" s="208"/>
      <c r="G100" s="208"/>
      <c r="H100" s="208"/>
      <c r="I100" s="74" t="b">
        <f>ISBLANK(VLOOKUP(F40,Druck!A3:C10,3))</f>
        <v>1</v>
      </c>
    </row>
    <row r="101" spans="1:11" ht="35.1" customHeight="1" x14ac:dyDescent="0.45">
      <c r="A101" s="12" t="str">
        <f>IF(F40=H40,"bitte eingeben / fill in, please:",IF(I100,"","Art der Modifikation/kind of modification:"))</f>
        <v/>
      </c>
      <c r="B101" s="203"/>
      <c r="C101" s="203"/>
      <c r="D101" s="203"/>
      <c r="E101" s="203"/>
      <c r="F101" s="203"/>
      <c r="G101" s="203"/>
      <c r="H101" s="203"/>
      <c r="I101" s="74"/>
    </row>
    <row r="102" spans="1:11" ht="19.95" customHeight="1" x14ac:dyDescent="0.45">
      <c r="A102" s="36" t="s">
        <v>422</v>
      </c>
      <c r="B102" s="204"/>
      <c r="C102" s="204"/>
      <c r="D102" s="204"/>
      <c r="E102" s="204"/>
      <c r="F102" s="204"/>
      <c r="G102" s="204"/>
      <c r="H102" s="204"/>
      <c r="I102" s="74"/>
    </row>
    <row r="103" spans="1:11" ht="19.95" customHeight="1" x14ac:dyDescent="0.45">
      <c r="A103" s="36" t="s">
        <v>423</v>
      </c>
      <c r="B103" s="204"/>
      <c r="C103" s="204"/>
      <c r="D103" s="204"/>
      <c r="E103" s="204"/>
      <c r="F103" s="204"/>
      <c r="G103" s="204"/>
      <c r="H103" s="204"/>
      <c r="I103" s="74"/>
    </row>
    <row r="104" spans="1:11" ht="19.95" customHeight="1" x14ac:dyDescent="0.45">
      <c r="A104" s="36" t="s">
        <v>424</v>
      </c>
      <c r="B104" s="205">
        <f>Druck!B31</f>
        <v>3</v>
      </c>
      <c r="C104" s="206"/>
      <c r="D104" s="206"/>
      <c r="E104" s="206"/>
      <c r="F104" s="206"/>
      <c r="G104" s="206"/>
      <c r="H104" s="206"/>
      <c r="I104" s="74"/>
      <c r="K104" s="91"/>
    </row>
    <row r="105" spans="1:11" ht="19.95" customHeight="1" x14ac:dyDescent="0.45">
      <c r="A105" s="36" t="s">
        <v>425</v>
      </c>
      <c r="B105" s="204"/>
      <c r="C105" s="204"/>
      <c r="D105" s="204"/>
      <c r="E105" s="204"/>
      <c r="F105" s="204"/>
      <c r="G105" s="204"/>
      <c r="H105" s="204"/>
      <c r="I105" s="74"/>
    </row>
    <row r="106" spans="1:11" ht="19.95" customHeight="1" x14ac:dyDescent="0.45">
      <c r="A106" s="36" t="s">
        <v>426</v>
      </c>
      <c r="B106" s="205">
        <f>Druck!B24</f>
        <v>5</v>
      </c>
      <c r="C106" s="206"/>
      <c r="D106" s="206"/>
      <c r="E106" s="206"/>
      <c r="F106" s="206"/>
      <c r="G106" s="206"/>
      <c r="H106" s="206"/>
      <c r="I106" s="74">
        <f>Druck!C24</f>
        <v>4</v>
      </c>
    </row>
    <row r="107" spans="1:11" ht="35.1" customHeight="1" x14ac:dyDescent="0.45">
      <c r="A107" s="92" t="str">
        <f>IF(I106=B106,"bitte eingeben / fill in, please:","")</f>
        <v/>
      </c>
      <c r="B107" s="203"/>
      <c r="C107" s="203"/>
      <c r="D107" s="203"/>
      <c r="E107" s="203"/>
      <c r="F107" s="203"/>
      <c r="G107" s="203"/>
      <c r="H107" s="203"/>
      <c r="I107" s="74"/>
    </row>
    <row r="108" spans="1:11" ht="19" x14ac:dyDescent="0.5">
      <c r="A108" s="36" t="s">
        <v>416</v>
      </c>
      <c r="B108" s="208"/>
      <c r="C108" s="208"/>
      <c r="D108" s="208"/>
      <c r="E108" s="208"/>
      <c r="F108" s="208"/>
      <c r="G108" s="208"/>
      <c r="H108" s="208"/>
      <c r="I108" s="74" t="b">
        <f>ISBLANK(VLOOKUP(F42,'CO2'!A3:C10,3))</f>
        <v>1</v>
      </c>
    </row>
    <row r="109" spans="1:11" ht="35.1" customHeight="1" x14ac:dyDescent="0.45">
      <c r="A109" s="12" t="str">
        <f>IF(F42=H42,"bitte eingeben / fill in, please:",IF(I108,"","Art der Modifikation/kind of modification:"))</f>
        <v/>
      </c>
      <c r="B109" s="203"/>
      <c r="C109" s="203"/>
      <c r="D109" s="203"/>
      <c r="E109" s="203"/>
      <c r="F109" s="203"/>
      <c r="G109" s="203"/>
      <c r="H109" s="203"/>
      <c r="I109" s="74"/>
    </row>
    <row r="110" spans="1:11" x14ac:dyDescent="0.45">
      <c r="I110" s="74"/>
    </row>
    <row r="111" spans="1:11" x14ac:dyDescent="0.45">
      <c r="I111" s="74"/>
    </row>
    <row r="112" spans="1:11" x14ac:dyDescent="0.45">
      <c r="I112" s="74"/>
    </row>
    <row r="113" spans="9:9" x14ac:dyDescent="0.45">
      <c r="I113" s="74"/>
    </row>
    <row r="114" spans="9:9" x14ac:dyDescent="0.45">
      <c r="I114" s="74"/>
    </row>
  </sheetData>
  <sheetProtection algorithmName="SHA-512" hashValue="/1JatcWDdNNgeH8FNPegyUajAU9OaN4upb3aj9SxKDx7M1nFW0Au0DNvGTOSDThVlLrKoIVBvi+59SAJESNJIw==" saltValue="IIxHqlZpDQXtw2F+krdFoQ==" spinCount="100000" sheet="1" objects="1" scenarios="1"/>
  <mergeCells count="65">
    <mergeCell ref="A41:C41"/>
    <mergeCell ref="B100:H100"/>
    <mergeCell ref="B101:H101"/>
    <mergeCell ref="B108:H108"/>
    <mergeCell ref="B60:H60"/>
    <mergeCell ref="B57:H57"/>
    <mergeCell ref="B52:H52"/>
    <mergeCell ref="B53:H53"/>
    <mergeCell ref="B59:H59"/>
    <mergeCell ref="A44:H44"/>
    <mergeCell ref="B54:H54"/>
    <mergeCell ref="B56:H56"/>
    <mergeCell ref="B55:H55"/>
    <mergeCell ref="B58:H58"/>
    <mergeCell ref="B77:H77"/>
    <mergeCell ref="B102:H102"/>
    <mergeCell ref="B109:H109"/>
    <mergeCell ref="B99:H99"/>
    <mergeCell ref="B83:G83"/>
    <mergeCell ref="B81:G81"/>
    <mergeCell ref="B82:G82"/>
    <mergeCell ref="B97:H97"/>
    <mergeCell ref="B85:H85"/>
    <mergeCell ref="B91:H91"/>
    <mergeCell ref="B94:H94"/>
    <mergeCell ref="B107:H107"/>
    <mergeCell ref="B103:H103"/>
    <mergeCell ref="B104:H104"/>
    <mergeCell ref="B105:H105"/>
    <mergeCell ref="B106:H106"/>
    <mergeCell ref="A1:E1"/>
    <mergeCell ref="A2:E2"/>
    <mergeCell ref="B4:C4"/>
    <mergeCell ref="A16:H16"/>
    <mergeCell ref="A37:C37"/>
    <mergeCell ref="A15:G15"/>
    <mergeCell ref="A11:H11"/>
    <mergeCell ref="A19:C19"/>
    <mergeCell ref="A14:G14"/>
    <mergeCell ref="A12:H12"/>
    <mergeCell ref="A13:H13"/>
    <mergeCell ref="A7:H7"/>
    <mergeCell ref="A8:H8"/>
    <mergeCell ref="A9:H9"/>
    <mergeCell ref="A10:H10"/>
    <mergeCell ref="B79:H79"/>
    <mergeCell ref="B84:G84"/>
    <mergeCell ref="B80:H80"/>
    <mergeCell ref="B86:H86"/>
    <mergeCell ref="B87:H87"/>
    <mergeCell ref="B74:H74"/>
    <mergeCell ref="B78:H78"/>
    <mergeCell ref="B70:H70"/>
    <mergeCell ref="B73:H73"/>
    <mergeCell ref="B75:H75"/>
    <mergeCell ref="A46:H46"/>
    <mergeCell ref="B69:H69"/>
    <mergeCell ref="B72:H72"/>
    <mergeCell ref="B71:H71"/>
    <mergeCell ref="B64:H64"/>
    <mergeCell ref="B61:H61"/>
    <mergeCell ref="B63:H63"/>
    <mergeCell ref="B68:H68"/>
    <mergeCell ref="B62:H62"/>
    <mergeCell ref="B65:H65"/>
  </mergeCells>
  <phoneticPr fontId="0" type="noConversion"/>
  <conditionalFormatting sqref="B53:H53">
    <cfRule type="expression" dxfId="49" priority="212" stopIfTrue="1">
      <formula>OR($F$20-$H$20=0,NOT(I52))</formula>
    </cfRule>
  </conditionalFormatting>
  <conditionalFormatting sqref="B55:H55">
    <cfRule type="expression" dxfId="48" priority="21" stopIfTrue="1">
      <formula>OR($F$21-$H$21=0,NOT(I54))</formula>
    </cfRule>
  </conditionalFormatting>
  <conditionalFormatting sqref="B57:H57">
    <cfRule type="expression" dxfId="47" priority="23" stopIfTrue="1">
      <formula>OR($F$22-$H$22=0,NOT(I56))</formula>
    </cfRule>
  </conditionalFormatting>
  <conditionalFormatting sqref="B59:H59">
    <cfRule type="expression" dxfId="46" priority="22" stopIfTrue="1">
      <formula>OR($F$23-$H$23=0,NOT(I58))</formula>
    </cfRule>
  </conditionalFormatting>
  <conditionalFormatting sqref="B61:H61">
    <cfRule type="expression" dxfId="45" priority="20" stopIfTrue="1">
      <formula>OR($F$24-$H$24=0,NOT(I60))</formula>
    </cfRule>
  </conditionalFormatting>
  <conditionalFormatting sqref="B63:H63">
    <cfRule type="expression" dxfId="44" priority="19" stopIfTrue="1">
      <formula>OR($F$25-$H$25=0,NOT(I62))</formula>
    </cfRule>
  </conditionalFormatting>
  <conditionalFormatting sqref="B65:H65">
    <cfRule type="expression" dxfId="43" priority="18" stopIfTrue="1">
      <formula>OR($F$26-$H$26=0,NOT(I64))</formula>
    </cfRule>
  </conditionalFormatting>
  <conditionalFormatting sqref="B69:H69">
    <cfRule type="expression" dxfId="42" priority="17" stopIfTrue="1">
      <formula>OR($F$27-$H$27=0,NOT(I68))</formula>
    </cfRule>
  </conditionalFormatting>
  <conditionalFormatting sqref="B71:H71">
    <cfRule type="expression" dxfId="41" priority="16" stopIfTrue="1">
      <formula>OR($F$28-$H$28=0,NOT(I70))</formula>
    </cfRule>
  </conditionalFormatting>
  <conditionalFormatting sqref="B73:H73">
    <cfRule type="expression" dxfId="40" priority="15" stopIfTrue="1">
      <formula>OR($F$29-$H$29=0,NOT(I72))</formula>
    </cfRule>
  </conditionalFormatting>
  <conditionalFormatting sqref="B75:H75">
    <cfRule type="expression" dxfId="39" priority="14" stopIfTrue="1">
      <formula>OR($F$30-$H$30=0,NOT(I74))</formula>
    </cfRule>
  </conditionalFormatting>
  <conditionalFormatting sqref="B77:H77">
    <cfRule type="expression" dxfId="38" priority="13" stopIfTrue="1">
      <formula>OR($F$31-$H$31=0,NOT(I76))</formula>
    </cfRule>
  </conditionalFormatting>
  <conditionalFormatting sqref="B79:H79">
    <cfRule type="expression" dxfId="37" priority="12" stopIfTrue="1">
      <formula>OR($F$32-$H$32=0,NOT(I78))</formula>
    </cfRule>
  </conditionalFormatting>
  <conditionalFormatting sqref="B85:H85">
    <cfRule type="expression" dxfId="36" priority="11" stopIfTrue="1">
      <formula>OR($F$33-$H$33=0,NOT(I80))</formula>
    </cfRule>
  </conditionalFormatting>
  <conditionalFormatting sqref="B87:H87">
    <cfRule type="expression" dxfId="35" priority="10" stopIfTrue="1">
      <formula>OR($F$34-$H$34=0,NOT(I86))</formula>
    </cfRule>
  </conditionalFormatting>
  <conditionalFormatting sqref="B91:H91">
    <cfRule type="expression" dxfId="34" priority="9" stopIfTrue="1">
      <formula>OR($F$35-$H$35=0,NOT(I90))</formula>
    </cfRule>
  </conditionalFormatting>
  <conditionalFormatting sqref="B94:H94">
    <cfRule type="expression" dxfId="33" priority="8" stopIfTrue="1">
      <formula>OR($F$36-$H$36=0,NOT(I92))</formula>
    </cfRule>
  </conditionalFormatting>
  <conditionalFormatting sqref="B97:H97">
    <cfRule type="expression" dxfId="32" priority="7" stopIfTrue="1">
      <formula>OR($F$38-$H$38=0,NOT(I95))</formula>
    </cfRule>
  </conditionalFormatting>
  <conditionalFormatting sqref="B99:H99">
    <cfRule type="expression" dxfId="31" priority="6" stopIfTrue="1">
      <formula>OR($F$45-$H$45=0,NOT(I98))</formula>
    </cfRule>
  </conditionalFormatting>
  <conditionalFormatting sqref="B101:H101">
    <cfRule type="expression" dxfId="30" priority="4" stopIfTrue="1">
      <formula>OR($F$40-H40=0,NOT($I$100))</formula>
    </cfRule>
  </conditionalFormatting>
  <conditionalFormatting sqref="B107:H107">
    <cfRule type="expression" dxfId="29" priority="3" stopIfTrue="1">
      <formula>B106-I106=0</formula>
    </cfRule>
  </conditionalFormatting>
  <conditionalFormatting sqref="F19:F20 F41">
    <cfRule type="expression" dxfId="28" priority="209" stopIfTrue="1">
      <formula>$F$20-$H$20=1</formula>
    </cfRule>
  </conditionalFormatting>
  <conditionalFormatting sqref="F21">
    <cfRule type="expression" dxfId="27" priority="75" stopIfTrue="1">
      <formula>$F$21-$H$21=1</formula>
    </cfRule>
  </conditionalFormatting>
  <conditionalFormatting sqref="F22">
    <cfRule type="expression" dxfId="26" priority="76" stopIfTrue="1">
      <formula>$F$22-$H$22=1</formula>
    </cfRule>
  </conditionalFormatting>
  <conditionalFormatting sqref="F23">
    <cfRule type="expression" dxfId="25" priority="77" stopIfTrue="1">
      <formula>$F$23-$H$23=1</formula>
    </cfRule>
  </conditionalFormatting>
  <conditionalFormatting sqref="F24">
    <cfRule type="expression" dxfId="24" priority="78" stopIfTrue="1">
      <formula>$F$24-$H$24=1</formula>
    </cfRule>
  </conditionalFormatting>
  <conditionalFormatting sqref="F25">
    <cfRule type="expression" dxfId="23" priority="79" stopIfTrue="1">
      <formula>$F$25-$H$25=1</formula>
    </cfRule>
  </conditionalFormatting>
  <conditionalFormatting sqref="F26">
    <cfRule type="expression" dxfId="22" priority="80" stopIfTrue="1">
      <formula>$F$26-$H$26=1</formula>
    </cfRule>
  </conditionalFormatting>
  <conditionalFormatting sqref="F27">
    <cfRule type="expression" dxfId="21" priority="81" stopIfTrue="1">
      <formula>$F$27-$H$27=1</formula>
    </cfRule>
  </conditionalFormatting>
  <conditionalFormatting sqref="F28">
    <cfRule type="expression" dxfId="20" priority="102" stopIfTrue="1">
      <formula>$F$28-$H$28=1</formula>
    </cfRule>
  </conditionalFormatting>
  <conditionalFormatting sqref="F29">
    <cfRule type="expression" dxfId="19" priority="101" stopIfTrue="1">
      <formula>$F$29-$H$29=1</formula>
    </cfRule>
  </conditionalFormatting>
  <conditionalFormatting sqref="F30">
    <cfRule type="expression" dxfId="18" priority="103" stopIfTrue="1">
      <formula>$F$30-$H$30=1</formula>
    </cfRule>
  </conditionalFormatting>
  <conditionalFormatting sqref="F31">
    <cfRule type="expression" dxfId="17" priority="100" stopIfTrue="1">
      <formula>$F$31-$H$31=1</formula>
    </cfRule>
  </conditionalFormatting>
  <conditionalFormatting sqref="F32">
    <cfRule type="expression" dxfId="16" priority="105" stopIfTrue="1">
      <formula>$F$32-$H$32=1</formula>
    </cfRule>
  </conditionalFormatting>
  <conditionalFormatting sqref="F33">
    <cfRule type="expression" dxfId="15" priority="108" stopIfTrue="1">
      <formula>$F$33-$H$33=1</formula>
    </cfRule>
  </conditionalFormatting>
  <conditionalFormatting sqref="F34">
    <cfRule type="expression" dxfId="14" priority="204" stopIfTrue="1">
      <formula>$F$34-$H$34=1</formula>
    </cfRule>
  </conditionalFormatting>
  <conditionalFormatting sqref="F35">
    <cfRule type="expression" dxfId="13" priority="99" stopIfTrue="1">
      <formula>$F$35-$H$35=1</formula>
    </cfRule>
  </conditionalFormatting>
  <conditionalFormatting sqref="F36:F37">
    <cfRule type="expression" dxfId="12" priority="98" stopIfTrue="1">
      <formula>$F$36-$H$36=1</formula>
    </cfRule>
  </conditionalFormatting>
  <conditionalFormatting sqref="F38">
    <cfRule type="expression" dxfId="11" priority="34" stopIfTrue="1">
      <formula>$F$38-$H$38=1</formula>
    </cfRule>
  </conditionalFormatting>
  <conditionalFormatting sqref="F39">
    <cfRule type="expression" dxfId="10" priority="35" stopIfTrue="1">
      <formula>$F$39-$H$39=1</formula>
    </cfRule>
  </conditionalFormatting>
  <conditionalFormatting sqref="F40">
    <cfRule type="expression" dxfId="9" priority="33" stopIfTrue="1">
      <formula>$F$40-$H$40=1</formula>
    </cfRule>
  </conditionalFormatting>
  <conditionalFormatting sqref="F42">
    <cfRule type="expression" dxfId="8" priority="97" stopIfTrue="1">
      <formula>$F$42-$H$42=1</formula>
    </cfRule>
  </conditionalFormatting>
  <conditionalFormatting sqref="F45">
    <cfRule type="expression" dxfId="7" priority="5" stopIfTrue="1">
      <formula>$F$45-$H$45=1</formula>
    </cfRule>
  </conditionalFormatting>
  <conditionalFormatting sqref="G43">
    <cfRule type="cellIs" dxfId="6" priority="107" stopIfTrue="1" operator="equal">
      <formula>4</formula>
    </cfRule>
  </conditionalFormatting>
  <conditionalFormatting sqref="H19:H23 H26:H27 H31:H37">
    <cfRule type="cellIs" dxfId="5" priority="66" stopIfTrue="1" operator="equal">
      <formula>6</formula>
    </cfRule>
  </conditionalFormatting>
  <conditionalFormatting sqref="H81">
    <cfRule type="cellIs" dxfId="4" priority="152" stopIfTrue="1" operator="equal">
      <formula>3</formula>
    </cfRule>
  </conditionalFormatting>
  <conditionalFormatting sqref="H82">
    <cfRule type="cellIs" dxfId="3" priority="153" stopIfTrue="1" operator="equal">
      <formula>5</formula>
    </cfRule>
  </conditionalFormatting>
  <conditionalFormatting sqref="I19:I27">
    <cfRule type="cellIs" dxfId="2" priority="67" stopIfTrue="1" operator="equal">
      <formula>15</formula>
    </cfRule>
  </conditionalFormatting>
  <conditionalFormatting sqref="I36:I37">
    <cfRule type="cellIs" dxfId="1" priority="37" stopIfTrue="1" operator="equal">
      <formula>6</formula>
    </cfRule>
  </conditionalFormatting>
  <conditionalFormatting sqref="B109:H109">
    <cfRule type="expression" dxfId="0" priority="1" stopIfTrue="1">
      <formula>OR($F$42-H42=0,NOT($I$108))</formula>
    </cfRule>
  </conditionalFormatting>
  <dataValidations count="1">
    <dataValidation allowBlank="1" showErrorMessage="1" sqref="H83" xr:uid="{00000000-0002-0000-0A00-000000000000}"/>
  </dataValidations>
  <hyperlinks>
    <hyperlink ref="B4" r:id="rId1" xr:uid="{00000000-0004-0000-0A00-000000000000}"/>
  </hyperlinks>
  <pageMargins left="0.59055118110236227" right="0.59055118110236227" top="0.61" bottom="0.51" header="0.28999999999999998" footer="0.28000000000000003"/>
  <pageSetup paperSize="9" scale="90"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7" max="16383" man="1"/>
    <brk id="49" max="16383" man="1"/>
    <brk id="65" max="16383" man="1"/>
    <brk id="8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51</xdr:row>
                    <xdr:rowOff>21167</xdr:rowOff>
                  </from>
                  <to>
                    <xdr:col>7</xdr:col>
                    <xdr:colOff>639233</xdr:colOff>
                    <xdr:row>51</xdr:row>
                    <xdr:rowOff>249767</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21167</xdr:colOff>
                    <xdr:row>53</xdr:row>
                    <xdr:rowOff>21167</xdr:rowOff>
                  </from>
                  <to>
                    <xdr:col>7</xdr:col>
                    <xdr:colOff>630767</xdr:colOff>
                    <xdr:row>53</xdr:row>
                    <xdr:rowOff>237067</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21167</xdr:colOff>
                    <xdr:row>55</xdr:row>
                    <xdr:rowOff>21167</xdr:rowOff>
                  </from>
                  <to>
                    <xdr:col>7</xdr:col>
                    <xdr:colOff>630767</xdr:colOff>
                    <xdr:row>55</xdr:row>
                    <xdr:rowOff>249767</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21167</xdr:colOff>
                    <xdr:row>57</xdr:row>
                    <xdr:rowOff>21167</xdr:rowOff>
                  </from>
                  <to>
                    <xdr:col>7</xdr:col>
                    <xdr:colOff>639233</xdr:colOff>
                    <xdr:row>57</xdr:row>
                    <xdr:rowOff>249767</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21167</xdr:colOff>
                    <xdr:row>59</xdr:row>
                    <xdr:rowOff>21167</xdr:rowOff>
                  </from>
                  <to>
                    <xdr:col>7</xdr:col>
                    <xdr:colOff>639233</xdr:colOff>
                    <xdr:row>59</xdr:row>
                    <xdr:rowOff>249767</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21167</xdr:colOff>
                    <xdr:row>61</xdr:row>
                    <xdr:rowOff>21167</xdr:rowOff>
                  </from>
                  <to>
                    <xdr:col>7</xdr:col>
                    <xdr:colOff>630767</xdr:colOff>
                    <xdr:row>61</xdr:row>
                    <xdr:rowOff>249767</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21167</xdr:colOff>
                    <xdr:row>63</xdr:row>
                    <xdr:rowOff>21167</xdr:rowOff>
                  </from>
                  <to>
                    <xdr:col>7</xdr:col>
                    <xdr:colOff>639233</xdr:colOff>
                    <xdr:row>63</xdr:row>
                    <xdr:rowOff>249767</xdr:rowOff>
                  </to>
                </anchor>
              </controlPr>
            </control>
          </mc:Choice>
        </mc:AlternateContent>
        <mc:AlternateContent xmlns:mc="http://schemas.openxmlformats.org/markup-compatibility/2006">
          <mc:Choice Requires="x14">
            <control shapeId="2102" r:id="rId12" name="Drop Down 54">
              <controlPr locked="0" defaultSize="0" autoLine="0" autoPict="0">
                <anchor moveWithCells="1">
                  <from>
                    <xdr:col>1</xdr:col>
                    <xdr:colOff>21167</xdr:colOff>
                    <xdr:row>67</xdr:row>
                    <xdr:rowOff>21167</xdr:rowOff>
                  </from>
                  <to>
                    <xdr:col>7</xdr:col>
                    <xdr:colOff>639233</xdr:colOff>
                    <xdr:row>67</xdr:row>
                    <xdr:rowOff>237067</xdr:rowOff>
                  </to>
                </anchor>
              </controlPr>
            </control>
          </mc:Choice>
        </mc:AlternateContent>
        <mc:AlternateContent xmlns:mc="http://schemas.openxmlformats.org/markup-compatibility/2006">
          <mc:Choice Requires="x14">
            <control shapeId="2105" r:id="rId13" name="Drop Down 57">
              <controlPr locked="0" defaultSize="0" autoLine="0" autoPict="0">
                <anchor moveWithCells="1">
                  <from>
                    <xdr:col>1</xdr:col>
                    <xdr:colOff>21167</xdr:colOff>
                    <xdr:row>69</xdr:row>
                    <xdr:rowOff>21167</xdr:rowOff>
                  </from>
                  <to>
                    <xdr:col>7</xdr:col>
                    <xdr:colOff>639233</xdr:colOff>
                    <xdr:row>69</xdr:row>
                    <xdr:rowOff>237067</xdr:rowOff>
                  </to>
                </anchor>
              </controlPr>
            </control>
          </mc:Choice>
        </mc:AlternateContent>
        <mc:AlternateContent xmlns:mc="http://schemas.openxmlformats.org/markup-compatibility/2006">
          <mc:Choice Requires="x14">
            <control shapeId="2107" r:id="rId14" name="Drop Down 59">
              <controlPr locked="0" defaultSize="0" autoLine="0" autoPict="0">
                <anchor moveWithCells="1">
                  <from>
                    <xdr:col>1</xdr:col>
                    <xdr:colOff>21167</xdr:colOff>
                    <xdr:row>71</xdr:row>
                    <xdr:rowOff>21167</xdr:rowOff>
                  </from>
                  <to>
                    <xdr:col>7</xdr:col>
                    <xdr:colOff>639233</xdr:colOff>
                    <xdr:row>71</xdr:row>
                    <xdr:rowOff>237067</xdr:rowOff>
                  </to>
                </anchor>
              </controlPr>
            </control>
          </mc:Choice>
        </mc:AlternateContent>
        <mc:AlternateContent xmlns:mc="http://schemas.openxmlformats.org/markup-compatibility/2006">
          <mc:Choice Requires="x14">
            <control shapeId="2124" r:id="rId15" name="Drop Down 76">
              <controlPr locked="0" defaultSize="0" autoLine="0" autoPict="0">
                <anchor moveWithCells="1">
                  <from>
                    <xdr:col>1</xdr:col>
                    <xdr:colOff>21167</xdr:colOff>
                    <xdr:row>75</xdr:row>
                    <xdr:rowOff>21167</xdr:rowOff>
                  </from>
                  <to>
                    <xdr:col>7</xdr:col>
                    <xdr:colOff>639233</xdr:colOff>
                    <xdr:row>75</xdr:row>
                    <xdr:rowOff>237067</xdr:rowOff>
                  </to>
                </anchor>
              </controlPr>
            </control>
          </mc:Choice>
        </mc:AlternateContent>
        <mc:AlternateContent xmlns:mc="http://schemas.openxmlformats.org/markup-compatibility/2006">
          <mc:Choice Requires="x14">
            <control shapeId="2125" r:id="rId16" name="Drop Down 77">
              <controlPr locked="0" defaultSize="0" autoLine="0" autoPict="0">
                <anchor moveWithCells="1">
                  <from>
                    <xdr:col>1</xdr:col>
                    <xdr:colOff>21167</xdr:colOff>
                    <xdr:row>79</xdr:row>
                    <xdr:rowOff>21167</xdr:rowOff>
                  </from>
                  <to>
                    <xdr:col>7</xdr:col>
                    <xdr:colOff>639233</xdr:colOff>
                    <xdr:row>79</xdr:row>
                    <xdr:rowOff>237067</xdr:rowOff>
                  </to>
                </anchor>
              </controlPr>
            </control>
          </mc:Choice>
        </mc:AlternateContent>
        <mc:AlternateContent xmlns:mc="http://schemas.openxmlformats.org/markup-compatibility/2006">
          <mc:Choice Requires="x14">
            <control shapeId="2126" r:id="rId17" name="Drop Down 78">
              <controlPr locked="0" defaultSize="0" autoLine="0" autoPict="0">
                <anchor moveWithCells="1">
                  <from>
                    <xdr:col>1</xdr:col>
                    <xdr:colOff>21167</xdr:colOff>
                    <xdr:row>89</xdr:row>
                    <xdr:rowOff>21167</xdr:rowOff>
                  </from>
                  <to>
                    <xdr:col>7</xdr:col>
                    <xdr:colOff>639233</xdr:colOff>
                    <xdr:row>89</xdr:row>
                    <xdr:rowOff>237067</xdr:rowOff>
                  </to>
                </anchor>
              </controlPr>
            </control>
          </mc:Choice>
        </mc:AlternateContent>
        <mc:AlternateContent xmlns:mc="http://schemas.openxmlformats.org/markup-compatibility/2006">
          <mc:Choice Requires="x14">
            <control shapeId="2127" r:id="rId18" name="Drop Down 79">
              <controlPr locked="0" defaultSize="0" autoLine="0" autoPict="0">
                <anchor moveWithCells="1">
                  <from>
                    <xdr:col>1</xdr:col>
                    <xdr:colOff>21167</xdr:colOff>
                    <xdr:row>91</xdr:row>
                    <xdr:rowOff>21167</xdr:rowOff>
                  </from>
                  <to>
                    <xdr:col>7</xdr:col>
                    <xdr:colOff>639233</xdr:colOff>
                    <xdr:row>91</xdr:row>
                    <xdr:rowOff>237067</xdr:rowOff>
                  </to>
                </anchor>
              </controlPr>
            </control>
          </mc:Choice>
        </mc:AlternateContent>
        <mc:AlternateContent xmlns:mc="http://schemas.openxmlformats.org/markup-compatibility/2006">
          <mc:Choice Requires="x14">
            <control shapeId="2128" r:id="rId19" name="Drop Down 80">
              <controlPr locked="0" defaultSize="0" autoLine="0" autoPict="0">
                <anchor moveWithCells="1">
                  <from>
                    <xdr:col>1</xdr:col>
                    <xdr:colOff>21167</xdr:colOff>
                    <xdr:row>94</xdr:row>
                    <xdr:rowOff>21167</xdr:rowOff>
                  </from>
                  <to>
                    <xdr:col>7</xdr:col>
                    <xdr:colOff>639233</xdr:colOff>
                    <xdr:row>94</xdr:row>
                    <xdr:rowOff>237067</xdr:rowOff>
                  </to>
                </anchor>
              </controlPr>
            </control>
          </mc:Choice>
        </mc:AlternateContent>
        <mc:AlternateContent xmlns:mc="http://schemas.openxmlformats.org/markup-compatibility/2006">
          <mc:Choice Requires="x14">
            <control shapeId="2131" r:id="rId20" name="Drop Down 83">
              <controlPr locked="0" defaultSize="0" autoLine="0" autoPict="0">
                <anchor moveWithCells="1">
                  <from>
                    <xdr:col>1</xdr:col>
                    <xdr:colOff>21167</xdr:colOff>
                    <xdr:row>92</xdr:row>
                    <xdr:rowOff>21167</xdr:rowOff>
                  </from>
                  <to>
                    <xdr:col>7</xdr:col>
                    <xdr:colOff>639233</xdr:colOff>
                    <xdr:row>92</xdr:row>
                    <xdr:rowOff>237067</xdr:rowOff>
                  </to>
                </anchor>
              </controlPr>
            </control>
          </mc:Choice>
        </mc:AlternateContent>
        <mc:AlternateContent xmlns:mc="http://schemas.openxmlformats.org/markup-compatibility/2006">
          <mc:Choice Requires="x14">
            <control shapeId="2132" r:id="rId21" name="Drop Down 84">
              <controlPr locked="0" defaultSize="0" autoLine="0" autoPict="0">
                <anchor moveWithCells="1">
                  <from>
                    <xdr:col>1</xdr:col>
                    <xdr:colOff>21167</xdr:colOff>
                    <xdr:row>95</xdr:row>
                    <xdr:rowOff>21167</xdr:rowOff>
                  </from>
                  <to>
                    <xdr:col>7</xdr:col>
                    <xdr:colOff>639233</xdr:colOff>
                    <xdr:row>95</xdr:row>
                    <xdr:rowOff>237067</xdr:rowOff>
                  </to>
                </anchor>
              </controlPr>
            </control>
          </mc:Choice>
        </mc:AlternateContent>
        <mc:AlternateContent xmlns:mc="http://schemas.openxmlformats.org/markup-compatibility/2006">
          <mc:Choice Requires="x14">
            <control shapeId="2145" r:id="rId22" name="Drop Down 97">
              <controlPr locked="0" defaultSize="0" autoLine="0" autoPict="0">
                <anchor moveWithCells="1">
                  <from>
                    <xdr:col>5</xdr:col>
                    <xdr:colOff>1020233</xdr:colOff>
                    <xdr:row>15</xdr:row>
                    <xdr:rowOff>105833</xdr:rowOff>
                  </from>
                  <to>
                    <xdr:col>6</xdr:col>
                    <xdr:colOff>808567</xdr:colOff>
                    <xdr:row>15</xdr:row>
                    <xdr:rowOff>381000</xdr:rowOff>
                  </to>
                </anchor>
              </controlPr>
            </control>
          </mc:Choice>
        </mc:AlternateContent>
        <mc:AlternateContent xmlns:mc="http://schemas.openxmlformats.org/markup-compatibility/2006">
          <mc:Choice Requires="x14">
            <control shapeId="2146" r:id="rId23" name="Drop Down 98">
              <controlPr locked="0" defaultSize="0" autoLine="0" autoPict="0">
                <anchor moveWithCells="1">
                  <from>
                    <xdr:col>1</xdr:col>
                    <xdr:colOff>21167</xdr:colOff>
                    <xdr:row>73</xdr:row>
                    <xdr:rowOff>21167</xdr:rowOff>
                  </from>
                  <to>
                    <xdr:col>7</xdr:col>
                    <xdr:colOff>639233</xdr:colOff>
                    <xdr:row>73</xdr:row>
                    <xdr:rowOff>237067</xdr:rowOff>
                  </to>
                </anchor>
              </controlPr>
            </control>
          </mc:Choice>
        </mc:AlternateContent>
        <mc:AlternateContent xmlns:mc="http://schemas.openxmlformats.org/markup-compatibility/2006">
          <mc:Choice Requires="x14">
            <control shapeId="2147" r:id="rId24" name="Drop Down 99">
              <controlPr locked="0" defaultSize="0" autoLine="0" autoPict="0">
                <anchor moveWithCells="1">
                  <from>
                    <xdr:col>1</xdr:col>
                    <xdr:colOff>21167</xdr:colOff>
                    <xdr:row>77</xdr:row>
                    <xdr:rowOff>21167</xdr:rowOff>
                  </from>
                  <to>
                    <xdr:col>7</xdr:col>
                    <xdr:colOff>639233</xdr:colOff>
                    <xdr:row>77</xdr:row>
                    <xdr:rowOff>237067</xdr:rowOff>
                  </to>
                </anchor>
              </controlPr>
            </control>
          </mc:Choice>
        </mc:AlternateContent>
        <mc:AlternateContent xmlns:mc="http://schemas.openxmlformats.org/markup-compatibility/2006">
          <mc:Choice Requires="x14">
            <control shapeId="2148" r:id="rId25" name="Drop Down 100">
              <controlPr locked="0" defaultSize="0" autoLine="0" autoPict="0">
                <anchor moveWithCells="1">
                  <from>
                    <xdr:col>1</xdr:col>
                    <xdr:colOff>21167</xdr:colOff>
                    <xdr:row>80</xdr:row>
                    <xdr:rowOff>21167</xdr:rowOff>
                  </from>
                  <to>
                    <xdr:col>7</xdr:col>
                    <xdr:colOff>21167</xdr:colOff>
                    <xdr:row>80</xdr:row>
                    <xdr:rowOff>211667</xdr:rowOff>
                  </to>
                </anchor>
              </controlPr>
            </control>
          </mc:Choice>
        </mc:AlternateContent>
        <mc:AlternateContent xmlns:mc="http://schemas.openxmlformats.org/markup-compatibility/2006">
          <mc:Choice Requires="x14">
            <control shapeId="2149" r:id="rId26" name="Drop Down 101">
              <controlPr locked="0" defaultSize="0" autoLine="0" autoPict="0">
                <anchor moveWithCells="1">
                  <from>
                    <xdr:col>1</xdr:col>
                    <xdr:colOff>21167</xdr:colOff>
                    <xdr:row>81</xdr:row>
                    <xdr:rowOff>21167</xdr:rowOff>
                  </from>
                  <to>
                    <xdr:col>7</xdr:col>
                    <xdr:colOff>21167</xdr:colOff>
                    <xdr:row>81</xdr:row>
                    <xdr:rowOff>211667</xdr:rowOff>
                  </to>
                </anchor>
              </controlPr>
            </control>
          </mc:Choice>
        </mc:AlternateContent>
        <mc:AlternateContent xmlns:mc="http://schemas.openxmlformats.org/markup-compatibility/2006">
          <mc:Choice Requires="x14">
            <control shapeId="2155" r:id="rId27" name="Drop Down 107">
              <controlPr locked="0" defaultSize="0" autoLine="0" autoPict="0">
                <anchor moveWithCells="1">
                  <from>
                    <xdr:col>1</xdr:col>
                    <xdr:colOff>21167</xdr:colOff>
                    <xdr:row>85</xdr:row>
                    <xdr:rowOff>21167</xdr:rowOff>
                  </from>
                  <to>
                    <xdr:col>7</xdr:col>
                    <xdr:colOff>639233</xdr:colOff>
                    <xdr:row>85</xdr:row>
                    <xdr:rowOff>237067</xdr:rowOff>
                  </to>
                </anchor>
              </controlPr>
            </control>
          </mc:Choice>
        </mc:AlternateContent>
        <mc:AlternateContent xmlns:mc="http://schemas.openxmlformats.org/markup-compatibility/2006">
          <mc:Choice Requires="x14">
            <control shapeId="2159" r:id="rId28" name="Drop Down 111">
              <controlPr locked="0" defaultSize="0" autoLine="0" autoPict="0">
                <anchor moveWithCells="1">
                  <from>
                    <xdr:col>0</xdr:col>
                    <xdr:colOff>2611967</xdr:colOff>
                    <xdr:row>98</xdr:row>
                    <xdr:rowOff>440267</xdr:rowOff>
                  </from>
                  <to>
                    <xdr:col>7</xdr:col>
                    <xdr:colOff>575733</xdr:colOff>
                    <xdr:row>100</xdr:row>
                    <xdr:rowOff>0</xdr:rowOff>
                  </to>
                </anchor>
              </controlPr>
            </control>
          </mc:Choice>
        </mc:AlternateContent>
        <mc:AlternateContent xmlns:mc="http://schemas.openxmlformats.org/markup-compatibility/2006">
          <mc:Choice Requires="x14">
            <control shapeId="2161" r:id="rId29" name="Drop Down 113">
              <controlPr locked="0" defaultSize="0" autoLine="0" autoPict="0">
                <anchor moveWithCells="1">
                  <from>
                    <xdr:col>0</xdr:col>
                    <xdr:colOff>2624667</xdr:colOff>
                    <xdr:row>103</xdr:row>
                    <xdr:rowOff>12700</xdr:rowOff>
                  </from>
                  <to>
                    <xdr:col>7</xdr:col>
                    <xdr:colOff>588433</xdr:colOff>
                    <xdr:row>103</xdr:row>
                    <xdr:rowOff>228600</xdr:rowOff>
                  </to>
                </anchor>
              </controlPr>
            </control>
          </mc:Choice>
        </mc:AlternateContent>
        <mc:AlternateContent xmlns:mc="http://schemas.openxmlformats.org/markup-compatibility/2006">
          <mc:Choice Requires="x14">
            <control shapeId="2162" r:id="rId30" name="Drop Down 114">
              <controlPr locked="0" defaultSize="0" autoLine="0" autoPict="0">
                <anchor moveWithCells="1">
                  <from>
                    <xdr:col>0</xdr:col>
                    <xdr:colOff>2616200</xdr:colOff>
                    <xdr:row>105</xdr:row>
                    <xdr:rowOff>25400</xdr:rowOff>
                  </from>
                  <to>
                    <xdr:col>7</xdr:col>
                    <xdr:colOff>575733</xdr:colOff>
                    <xdr:row>105</xdr:row>
                    <xdr:rowOff>241300</xdr:rowOff>
                  </to>
                </anchor>
              </controlPr>
            </control>
          </mc:Choice>
        </mc:AlternateContent>
        <mc:AlternateContent xmlns:mc="http://schemas.openxmlformats.org/markup-compatibility/2006">
          <mc:Choice Requires="x14">
            <control shapeId="2163" r:id="rId31" name="Drop Down 115">
              <controlPr locked="0" defaultSize="0" autoLine="0" autoPict="0">
                <anchor moveWithCells="1">
                  <from>
                    <xdr:col>0</xdr:col>
                    <xdr:colOff>2578100</xdr:colOff>
                    <xdr:row>107</xdr:row>
                    <xdr:rowOff>25400</xdr:rowOff>
                  </from>
                  <to>
                    <xdr:col>7</xdr:col>
                    <xdr:colOff>537633</xdr:colOff>
                    <xdr:row>108</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pageSetUpPr fitToPage="1"/>
  </sheetPr>
  <dimension ref="A1:H38"/>
  <sheetViews>
    <sheetView workbookViewId="0">
      <selection activeCell="A2" sqref="A2:G2"/>
    </sheetView>
  </sheetViews>
  <sheetFormatPr baseColWidth="10" defaultColWidth="11.3515625" defaultRowHeight="15.35" x14ac:dyDescent="0.5"/>
  <cols>
    <col min="1" max="7" width="12.64453125" style="1" customWidth="1"/>
    <col min="8" max="16384" width="11.3515625" style="1"/>
  </cols>
  <sheetData>
    <row r="1" spans="1:8" x14ac:dyDescent="0.5">
      <c r="A1" s="1" t="s">
        <v>56</v>
      </c>
      <c r="H1" s="75">
        <f>COUNTA(A2:G38)</f>
        <v>0</v>
      </c>
    </row>
    <row r="2" spans="1:8" x14ac:dyDescent="0.5">
      <c r="A2" s="211"/>
      <c r="B2" s="211"/>
      <c r="C2" s="211"/>
      <c r="D2" s="211"/>
      <c r="E2" s="211"/>
      <c r="F2" s="211"/>
      <c r="G2" s="211"/>
    </row>
    <row r="3" spans="1:8" x14ac:dyDescent="0.5">
      <c r="A3" s="211"/>
      <c r="B3" s="211"/>
      <c r="C3" s="211"/>
      <c r="D3" s="211"/>
      <c r="E3" s="211"/>
      <c r="F3" s="211"/>
      <c r="G3" s="211"/>
    </row>
    <row r="4" spans="1:8" x14ac:dyDescent="0.5">
      <c r="A4" s="211"/>
      <c r="B4" s="211"/>
      <c r="C4" s="211"/>
      <c r="D4" s="211"/>
      <c r="E4" s="211"/>
      <c r="F4" s="211"/>
      <c r="G4" s="211"/>
    </row>
    <row r="5" spans="1:8" x14ac:dyDescent="0.5">
      <c r="A5" s="211"/>
      <c r="B5" s="211"/>
      <c r="C5" s="211"/>
      <c r="D5" s="211"/>
      <c r="E5" s="211"/>
      <c r="F5" s="211"/>
      <c r="G5" s="211"/>
    </row>
    <row r="6" spans="1:8" x14ac:dyDescent="0.5">
      <c r="A6" s="211"/>
      <c r="B6" s="211"/>
      <c r="C6" s="211"/>
      <c r="D6" s="211"/>
      <c r="E6" s="211"/>
      <c r="F6" s="211"/>
      <c r="G6" s="211"/>
    </row>
    <row r="7" spans="1:8" x14ac:dyDescent="0.5">
      <c r="A7" s="211"/>
      <c r="B7" s="211"/>
      <c r="C7" s="211"/>
      <c r="D7" s="211"/>
      <c r="E7" s="211"/>
      <c r="F7" s="211"/>
      <c r="G7" s="211"/>
    </row>
    <row r="8" spans="1:8" x14ac:dyDescent="0.5">
      <c r="A8" s="211"/>
      <c r="B8" s="211"/>
      <c r="C8" s="211"/>
      <c r="D8" s="211"/>
      <c r="E8" s="211"/>
      <c r="F8" s="211"/>
      <c r="G8" s="211"/>
    </row>
    <row r="9" spans="1:8" x14ac:dyDescent="0.5">
      <c r="A9" s="211"/>
      <c r="B9" s="211"/>
      <c r="C9" s="211"/>
      <c r="D9" s="211"/>
      <c r="E9" s="211"/>
      <c r="F9" s="211"/>
      <c r="G9" s="211"/>
    </row>
    <row r="10" spans="1:8" x14ac:dyDescent="0.5">
      <c r="A10" s="211"/>
      <c r="B10" s="211"/>
      <c r="C10" s="211"/>
      <c r="D10" s="211"/>
      <c r="E10" s="211"/>
      <c r="F10" s="211"/>
      <c r="G10" s="211"/>
    </row>
    <row r="11" spans="1:8" x14ac:dyDescent="0.5">
      <c r="A11" s="211"/>
      <c r="B11" s="211"/>
      <c r="C11" s="211"/>
      <c r="D11" s="211"/>
      <c r="E11" s="211"/>
      <c r="F11" s="211"/>
      <c r="G11" s="211"/>
    </row>
    <row r="12" spans="1:8" x14ac:dyDescent="0.5">
      <c r="A12" s="211"/>
      <c r="B12" s="211"/>
      <c r="C12" s="211"/>
      <c r="D12" s="211"/>
      <c r="E12" s="211"/>
      <c r="F12" s="211"/>
      <c r="G12" s="211"/>
    </row>
    <row r="13" spans="1:8" x14ac:dyDescent="0.5">
      <c r="A13" s="211"/>
      <c r="B13" s="211"/>
      <c r="C13" s="211"/>
      <c r="D13" s="211"/>
      <c r="E13" s="211"/>
      <c r="F13" s="211"/>
      <c r="G13" s="211"/>
    </row>
    <row r="14" spans="1:8" x14ac:dyDescent="0.5">
      <c r="A14" s="211"/>
      <c r="B14" s="211"/>
      <c r="C14" s="211"/>
      <c r="D14" s="211"/>
      <c r="E14" s="211"/>
      <c r="F14" s="211"/>
      <c r="G14" s="211"/>
    </row>
    <row r="15" spans="1:8" x14ac:dyDescent="0.5">
      <c r="A15" s="211"/>
      <c r="B15" s="211"/>
      <c r="C15" s="211"/>
      <c r="D15" s="211"/>
      <c r="E15" s="211"/>
      <c r="F15" s="211"/>
      <c r="G15" s="211"/>
    </row>
    <row r="16" spans="1:8" x14ac:dyDescent="0.5">
      <c r="A16" s="211"/>
      <c r="B16" s="211"/>
      <c r="C16" s="211"/>
      <c r="D16" s="211"/>
      <c r="E16" s="211"/>
      <c r="F16" s="211"/>
      <c r="G16" s="211"/>
    </row>
    <row r="17" spans="1:7" x14ac:dyDescent="0.5">
      <c r="A17" s="211"/>
      <c r="B17" s="211"/>
      <c r="C17" s="211"/>
      <c r="D17" s="211"/>
      <c r="E17" s="211"/>
      <c r="F17" s="211"/>
      <c r="G17" s="211"/>
    </row>
    <row r="18" spans="1:7" x14ac:dyDescent="0.5">
      <c r="A18" s="211"/>
      <c r="B18" s="211"/>
      <c r="C18" s="211"/>
      <c r="D18" s="211"/>
      <c r="E18" s="211"/>
      <c r="F18" s="211"/>
      <c r="G18" s="211"/>
    </row>
    <row r="19" spans="1:7" x14ac:dyDescent="0.5">
      <c r="A19" s="211"/>
      <c r="B19" s="211"/>
      <c r="C19" s="211"/>
      <c r="D19" s="211"/>
      <c r="E19" s="211"/>
      <c r="F19" s="211"/>
      <c r="G19" s="211"/>
    </row>
    <row r="20" spans="1:7" x14ac:dyDescent="0.5">
      <c r="A20" s="211"/>
      <c r="B20" s="211"/>
      <c r="C20" s="211"/>
      <c r="D20" s="211"/>
      <c r="E20" s="211"/>
      <c r="F20" s="211"/>
      <c r="G20" s="211"/>
    </row>
    <row r="21" spans="1:7" x14ac:dyDescent="0.5">
      <c r="A21" s="211"/>
      <c r="B21" s="211"/>
      <c r="C21" s="211"/>
      <c r="D21" s="211"/>
      <c r="E21" s="211"/>
      <c r="F21" s="211"/>
      <c r="G21" s="211"/>
    </row>
    <row r="22" spans="1:7" x14ac:dyDescent="0.5">
      <c r="A22" s="211"/>
      <c r="B22" s="211"/>
      <c r="C22" s="211"/>
      <c r="D22" s="211"/>
      <c r="E22" s="211"/>
      <c r="F22" s="211"/>
      <c r="G22" s="211"/>
    </row>
    <row r="23" spans="1:7" x14ac:dyDescent="0.5">
      <c r="A23" s="211"/>
      <c r="B23" s="211"/>
      <c r="C23" s="211"/>
      <c r="D23" s="211"/>
      <c r="E23" s="211"/>
      <c r="F23" s="211"/>
      <c r="G23" s="211"/>
    </row>
    <row r="24" spans="1:7" x14ac:dyDescent="0.5">
      <c r="A24" s="211"/>
      <c r="B24" s="211"/>
      <c r="C24" s="211"/>
      <c r="D24" s="211"/>
      <c r="E24" s="211"/>
      <c r="F24" s="211"/>
      <c r="G24" s="211"/>
    </row>
    <row r="25" spans="1:7" x14ac:dyDescent="0.5">
      <c r="A25" s="211"/>
      <c r="B25" s="211"/>
      <c r="C25" s="211"/>
      <c r="D25" s="211"/>
      <c r="E25" s="211"/>
      <c r="F25" s="211"/>
      <c r="G25" s="211"/>
    </row>
    <row r="26" spans="1:7" x14ac:dyDescent="0.5">
      <c r="A26" s="211"/>
      <c r="B26" s="211"/>
      <c r="C26" s="211"/>
      <c r="D26" s="211"/>
      <c r="E26" s="211"/>
      <c r="F26" s="211"/>
      <c r="G26" s="211"/>
    </row>
    <row r="27" spans="1:7" x14ac:dyDescent="0.5">
      <c r="A27" s="211"/>
      <c r="B27" s="211"/>
      <c r="C27" s="211"/>
      <c r="D27" s="211"/>
      <c r="E27" s="211"/>
      <c r="F27" s="211"/>
      <c r="G27" s="211"/>
    </row>
    <row r="28" spans="1:7" x14ac:dyDescent="0.5">
      <c r="A28" s="211"/>
      <c r="B28" s="211"/>
      <c r="C28" s="211"/>
      <c r="D28" s="211"/>
      <c r="E28" s="211"/>
      <c r="F28" s="211"/>
      <c r="G28" s="211"/>
    </row>
    <row r="29" spans="1:7" x14ac:dyDescent="0.5">
      <c r="A29" s="211"/>
      <c r="B29" s="211"/>
      <c r="C29" s="211"/>
      <c r="D29" s="211"/>
      <c r="E29" s="211"/>
      <c r="F29" s="211"/>
      <c r="G29" s="211"/>
    </row>
    <row r="30" spans="1:7" x14ac:dyDescent="0.5">
      <c r="A30" s="211"/>
      <c r="B30" s="211"/>
      <c r="C30" s="211"/>
      <c r="D30" s="211"/>
      <c r="E30" s="211"/>
      <c r="F30" s="211"/>
      <c r="G30" s="211"/>
    </row>
    <row r="31" spans="1:7" x14ac:dyDescent="0.5">
      <c r="A31" s="211"/>
      <c r="B31" s="211"/>
      <c r="C31" s="211"/>
      <c r="D31" s="211"/>
      <c r="E31" s="211"/>
      <c r="F31" s="211"/>
      <c r="G31" s="211"/>
    </row>
    <row r="32" spans="1:7" x14ac:dyDescent="0.5">
      <c r="A32" s="211"/>
      <c r="B32" s="211"/>
      <c r="C32" s="211"/>
      <c r="D32" s="211"/>
      <c r="E32" s="211"/>
      <c r="F32" s="211"/>
      <c r="G32" s="211"/>
    </row>
    <row r="33" spans="1:7" x14ac:dyDescent="0.5">
      <c r="A33" s="211"/>
      <c r="B33" s="211"/>
      <c r="C33" s="211"/>
      <c r="D33" s="211"/>
      <c r="E33" s="211"/>
      <c r="F33" s="211"/>
      <c r="G33" s="211"/>
    </row>
    <row r="34" spans="1:7" x14ac:dyDescent="0.5">
      <c r="A34" s="211"/>
      <c r="B34" s="211"/>
      <c r="C34" s="211"/>
      <c r="D34" s="211"/>
      <c r="E34" s="211"/>
      <c r="F34" s="211"/>
      <c r="G34" s="211"/>
    </row>
    <row r="35" spans="1:7" x14ac:dyDescent="0.5">
      <c r="A35" s="211"/>
      <c r="B35" s="211"/>
      <c r="C35" s="211"/>
      <c r="D35" s="211"/>
      <c r="E35" s="211"/>
      <c r="F35" s="211"/>
      <c r="G35" s="211"/>
    </row>
    <row r="36" spans="1:7" x14ac:dyDescent="0.5">
      <c r="A36" s="211"/>
      <c r="B36" s="211"/>
      <c r="C36" s="211"/>
      <c r="D36" s="211"/>
      <c r="E36" s="211"/>
      <c r="F36" s="211"/>
      <c r="G36" s="211"/>
    </row>
    <row r="37" spans="1:7" x14ac:dyDescent="0.5">
      <c r="A37" s="211"/>
      <c r="B37" s="211"/>
      <c r="C37" s="211"/>
      <c r="D37" s="211"/>
      <c r="E37" s="211"/>
      <c r="F37" s="211"/>
      <c r="G37" s="211"/>
    </row>
    <row r="38" spans="1:7" x14ac:dyDescent="0.5">
      <c r="A38" s="211"/>
      <c r="B38" s="211"/>
      <c r="C38" s="211"/>
      <c r="D38" s="211"/>
      <c r="E38" s="211"/>
      <c r="F38" s="211"/>
      <c r="G38" s="211"/>
    </row>
  </sheetData>
  <sheetProtection algorithmName="SHA-512" hashValue="2u412SauSKWJ1LLwqPlnxtK+r/6PnWbQDKNeDNYRC2j74nab4o7VVnRL2YW1+dVSQJ6bDab8Xe3WkujX9HwoxQ==" saltValue="oFgiQKkAVN+hPifa7My13g==" spinCount="100000" sheet="1" objects="1" scenarios="1"/>
  <mergeCells count="37">
    <mergeCell ref="A8:G8"/>
    <mergeCell ref="A6:G6"/>
    <mergeCell ref="A7:G7"/>
    <mergeCell ref="A2:G2"/>
    <mergeCell ref="A3:G3"/>
    <mergeCell ref="A4:G4"/>
    <mergeCell ref="A5:G5"/>
    <mergeCell ref="A12:G12"/>
    <mergeCell ref="A13:G13"/>
    <mergeCell ref="A14:G14"/>
    <mergeCell ref="A15:G15"/>
    <mergeCell ref="A9:G9"/>
    <mergeCell ref="A10:G10"/>
    <mergeCell ref="A11:G11"/>
    <mergeCell ref="A23:G23"/>
    <mergeCell ref="A24:G24"/>
    <mergeCell ref="A25:G25"/>
    <mergeCell ref="A38:G38"/>
    <mergeCell ref="A34:G34"/>
    <mergeCell ref="A35:G35"/>
    <mergeCell ref="A36:G36"/>
    <mergeCell ref="A37:G37"/>
    <mergeCell ref="A33:G33"/>
    <mergeCell ref="A26:G26"/>
    <mergeCell ref="A27:G27"/>
    <mergeCell ref="A28:G28"/>
    <mergeCell ref="A29:G29"/>
    <mergeCell ref="A30:G30"/>
    <mergeCell ref="A31:G31"/>
    <mergeCell ref="A32:G32"/>
    <mergeCell ref="A16:G16"/>
    <mergeCell ref="A17:G17"/>
    <mergeCell ref="A20:G20"/>
    <mergeCell ref="A21:G21"/>
    <mergeCell ref="A22:G22"/>
    <mergeCell ref="A18:G18"/>
    <mergeCell ref="A19:G1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3"/>
  <sheetViews>
    <sheetView zoomScale="110" zoomScaleNormal="110" workbookViewId="0"/>
  </sheetViews>
  <sheetFormatPr baseColWidth="10" defaultColWidth="11.3515625" defaultRowHeight="14" x14ac:dyDescent="0.45"/>
  <cols>
    <col min="1" max="1" width="23.1171875" style="13" bestFit="1" customWidth="1"/>
    <col min="2" max="2" width="58.3515625" style="26" bestFit="1" customWidth="1"/>
    <col min="3" max="3" width="58.64453125" style="33" customWidth="1"/>
    <col min="4" max="4" width="11.3515625" style="13"/>
    <col min="5" max="5" width="23" style="13" customWidth="1"/>
    <col min="6" max="16384" width="11.3515625" style="13"/>
  </cols>
  <sheetData>
    <row r="1" spans="1:3" ht="32.25" customHeight="1" x14ac:dyDescent="0.45">
      <c r="A1" s="43" t="s">
        <v>40</v>
      </c>
      <c r="B1" s="43" t="s">
        <v>136</v>
      </c>
      <c r="C1" s="43" t="s">
        <v>460</v>
      </c>
    </row>
    <row r="2" spans="1:3" ht="63.75" customHeight="1" x14ac:dyDescent="0.45">
      <c r="A2" s="94" t="s">
        <v>467</v>
      </c>
      <c r="B2" s="94" t="s">
        <v>485</v>
      </c>
      <c r="C2" s="93" t="s">
        <v>478</v>
      </c>
    </row>
    <row r="3" spans="1:3" ht="28" x14ac:dyDescent="0.45">
      <c r="A3" s="33" t="s">
        <v>467</v>
      </c>
      <c r="B3" s="32" t="s">
        <v>125</v>
      </c>
    </row>
    <row r="4" spans="1:3" ht="77.25" customHeight="1" x14ac:dyDescent="0.45">
      <c r="A4" s="33" t="s">
        <v>467</v>
      </c>
      <c r="B4" s="95" t="s">
        <v>479</v>
      </c>
      <c r="C4" s="33" t="s">
        <v>481</v>
      </c>
    </row>
    <row r="5" spans="1:3" ht="70" x14ac:dyDescent="0.45">
      <c r="A5" s="33" t="s">
        <v>467</v>
      </c>
      <c r="B5" s="95" t="s">
        <v>480</v>
      </c>
      <c r="C5" s="33" t="s">
        <v>482</v>
      </c>
    </row>
    <row r="6" spans="1:3" ht="28" x14ac:dyDescent="0.45">
      <c r="A6" s="33" t="s">
        <v>467</v>
      </c>
      <c r="B6" s="95" t="s">
        <v>371</v>
      </c>
    </row>
    <row r="7" spans="1:3" ht="28" x14ac:dyDescent="0.45">
      <c r="A7" s="33" t="s">
        <v>467</v>
      </c>
      <c r="B7" s="95" t="s">
        <v>24</v>
      </c>
    </row>
    <row r="8" spans="1:3" ht="42" x14ac:dyDescent="0.45">
      <c r="A8" s="33" t="s">
        <v>260</v>
      </c>
      <c r="B8" s="33" t="s">
        <v>138</v>
      </c>
      <c r="C8" s="33" t="s">
        <v>461</v>
      </c>
    </row>
    <row r="9" spans="1:3" ht="28" x14ac:dyDescent="0.45">
      <c r="A9" s="33" t="s">
        <v>260</v>
      </c>
      <c r="B9" s="33" t="s">
        <v>139</v>
      </c>
      <c r="C9" s="33" t="s">
        <v>462</v>
      </c>
    </row>
    <row r="10" spans="1:3" ht="42" x14ac:dyDescent="0.45">
      <c r="A10" s="33" t="s">
        <v>260</v>
      </c>
      <c r="B10" s="33" t="s">
        <v>140</v>
      </c>
      <c r="C10" s="33" t="s">
        <v>463</v>
      </c>
    </row>
    <row r="11" spans="1:3" ht="49.7" customHeight="1" x14ac:dyDescent="0.45">
      <c r="A11" s="33" t="s">
        <v>261</v>
      </c>
      <c r="B11" s="38" t="s">
        <v>141</v>
      </c>
      <c r="C11" s="33" t="s">
        <v>129</v>
      </c>
    </row>
    <row r="12" spans="1:3" ht="28" x14ac:dyDescent="0.45">
      <c r="A12" s="33" t="s">
        <v>261</v>
      </c>
      <c r="B12" s="38" t="s">
        <v>142</v>
      </c>
      <c r="C12" s="26"/>
    </row>
    <row r="13" spans="1:3" ht="42" x14ac:dyDescent="0.45">
      <c r="A13" s="33" t="s">
        <v>261</v>
      </c>
      <c r="B13" s="38" t="s">
        <v>147</v>
      </c>
      <c r="C13" s="33" t="s">
        <v>464</v>
      </c>
    </row>
    <row r="14" spans="1:3" ht="28" x14ac:dyDescent="0.45">
      <c r="A14" s="33" t="s">
        <v>261</v>
      </c>
      <c r="B14" s="38" t="s">
        <v>152</v>
      </c>
      <c r="C14" s="26"/>
    </row>
    <row r="15" spans="1:3" ht="28" x14ac:dyDescent="0.45">
      <c r="A15" s="33" t="s">
        <v>261</v>
      </c>
      <c r="B15" s="38" t="s">
        <v>143</v>
      </c>
      <c r="C15" s="33" t="s">
        <v>128</v>
      </c>
    </row>
    <row r="16" spans="1:3" ht="28" x14ac:dyDescent="0.45">
      <c r="A16" s="33" t="s">
        <v>261</v>
      </c>
      <c r="B16" s="38" t="s">
        <v>144</v>
      </c>
    </row>
    <row r="17" spans="1:3" ht="56" x14ac:dyDescent="0.45">
      <c r="A17" s="33" t="s">
        <v>261</v>
      </c>
      <c r="B17" s="38" t="s">
        <v>160</v>
      </c>
      <c r="C17" s="33" t="s">
        <v>161</v>
      </c>
    </row>
    <row r="18" spans="1:3" ht="28" x14ac:dyDescent="0.45">
      <c r="A18" s="33" t="s">
        <v>261</v>
      </c>
      <c r="B18" s="33" t="s">
        <v>156</v>
      </c>
      <c r="C18" s="33" t="s">
        <v>126</v>
      </c>
    </row>
    <row r="19" spans="1:3" ht="28" x14ac:dyDescent="0.45">
      <c r="A19" s="33" t="s">
        <v>261</v>
      </c>
      <c r="B19" s="33" t="s">
        <v>323</v>
      </c>
    </row>
    <row r="20" spans="1:3" ht="28" x14ac:dyDescent="0.45">
      <c r="A20" s="33" t="s">
        <v>261</v>
      </c>
      <c r="B20" s="33" t="s">
        <v>157</v>
      </c>
    </row>
    <row r="21" spans="1:3" ht="28" x14ac:dyDescent="0.45">
      <c r="A21" s="33" t="s">
        <v>261</v>
      </c>
      <c r="B21" s="33" t="s">
        <v>145</v>
      </c>
    </row>
    <row r="22" spans="1:3" ht="28" x14ac:dyDescent="0.45">
      <c r="A22" s="33" t="s">
        <v>261</v>
      </c>
      <c r="B22" s="33" t="s">
        <v>158</v>
      </c>
    </row>
    <row r="23" spans="1:3" ht="28" x14ac:dyDescent="0.45">
      <c r="A23" s="33" t="s">
        <v>261</v>
      </c>
      <c r="B23" s="33" t="s">
        <v>91</v>
      </c>
    </row>
    <row r="24" spans="1:3" ht="28" x14ac:dyDescent="0.45">
      <c r="A24" s="33" t="s">
        <v>261</v>
      </c>
      <c r="B24" s="33" t="s">
        <v>392</v>
      </c>
    </row>
    <row r="25" spans="1:3" ht="98" x14ac:dyDescent="0.45">
      <c r="A25" s="42" t="s">
        <v>250</v>
      </c>
      <c r="B25" s="16" t="s">
        <v>252</v>
      </c>
      <c r="C25" s="33" t="s">
        <v>254</v>
      </c>
    </row>
    <row r="26" spans="1:3" ht="28" x14ac:dyDescent="0.45">
      <c r="A26" s="42" t="s">
        <v>250</v>
      </c>
      <c r="B26" s="16" t="s">
        <v>465</v>
      </c>
    </row>
    <row r="27" spans="1:3" ht="28" x14ac:dyDescent="0.45">
      <c r="A27" s="42" t="s">
        <v>250</v>
      </c>
      <c r="B27" s="16" t="s">
        <v>251</v>
      </c>
    </row>
    <row r="28" spans="1:3" x14ac:dyDescent="0.45">
      <c r="A28" s="42" t="s">
        <v>250</v>
      </c>
      <c r="B28" s="16" t="s">
        <v>11</v>
      </c>
      <c r="C28" s="33" t="s">
        <v>255</v>
      </c>
    </row>
    <row r="29" spans="1:3" x14ac:dyDescent="0.45">
      <c r="A29" s="42" t="s">
        <v>250</v>
      </c>
      <c r="B29" s="16" t="s">
        <v>63</v>
      </c>
    </row>
    <row r="30" spans="1:3" x14ac:dyDescent="0.45">
      <c r="A30" s="42" t="s">
        <v>250</v>
      </c>
      <c r="B30" s="16" t="s">
        <v>91</v>
      </c>
    </row>
    <row r="31" spans="1:3" ht="42" x14ac:dyDescent="0.45">
      <c r="A31" s="42" t="s">
        <v>249</v>
      </c>
      <c r="B31" s="16" t="s">
        <v>256</v>
      </c>
      <c r="C31" s="33" t="s">
        <v>13</v>
      </c>
    </row>
    <row r="32" spans="1:3" ht="28" x14ac:dyDescent="0.45">
      <c r="A32" s="42" t="s">
        <v>249</v>
      </c>
      <c r="B32" s="16" t="s">
        <v>257</v>
      </c>
    </row>
    <row r="33" spans="1:3" x14ac:dyDescent="0.45">
      <c r="A33" s="42" t="s">
        <v>249</v>
      </c>
      <c r="B33" s="16" t="s">
        <v>12</v>
      </c>
      <c r="C33" s="13" t="s">
        <v>259</v>
      </c>
    </row>
    <row r="34" spans="1:3" ht="42" x14ac:dyDescent="0.45">
      <c r="A34" s="42" t="s">
        <v>86</v>
      </c>
      <c r="B34" s="42" t="s">
        <v>282</v>
      </c>
      <c r="C34" s="33" t="s">
        <v>202</v>
      </c>
    </row>
    <row r="35" spans="1:3" x14ac:dyDescent="0.45">
      <c r="A35" s="42" t="s">
        <v>86</v>
      </c>
      <c r="B35" s="42" t="s">
        <v>283</v>
      </c>
    </row>
    <row r="36" spans="1:3" ht="42" x14ac:dyDescent="0.45">
      <c r="A36" s="42" t="s">
        <v>86</v>
      </c>
      <c r="B36" s="42" t="s">
        <v>203</v>
      </c>
      <c r="C36" s="33" t="s">
        <v>202</v>
      </c>
    </row>
    <row r="37" spans="1:3" x14ac:dyDescent="0.45">
      <c r="A37" s="42" t="s">
        <v>86</v>
      </c>
      <c r="B37" s="32" t="s">
        <v>204</v>
      </c>
    </row>
    <row r="38" spans="1:3" x14ac:dyDescent="0.45">
      <c r="A38" s="42" t="s">
        <v>86</v>
      </c>
      <c r="B38" s="42" t="s">
        <v>466</v>
      </c>
    </row>
    <row r="39" spans="1:3" x14ac:dyDescent="0.45">
      <c r="A39" s="42" t="s">
        <v>86</v>
      </c>
      <c r="B39" s="32" t="s">
        <v>367</v>
      </c>
    </row>
    <row r="40" spans="1:3" ht="28" x14ac:dyDescent="0.45">
      <c r="A40" s="42" t="s">
        <v>86</v>
      </c>
      <c r="B40" s="32" t="s">
        <v>284</v>
      </c>
    </row>
    <row r="41" spans="1:3" x14ac:dyDescent="0.45">
      <c r="A41" s="42" t="s">
        <v>86</v>
      </c>
      <c r="B41" s="42" t="s">
        <v>201</v>
      </c>
    </row>
    <row r="42" spans="1:3" x14ac:dyDescent="0.45">
      <c r="A42" s="42" t="s">
        <v>86</v>
      </c>
      <c r="B42" s="42" t="s">
        <v>65</v>
      </c>
    </row>
    <row r="43" spans="1:3" ht="42" x14ac:dyDescent="0.45">
      <c r="A43" s="33" t="s">
        <v>262</v>
      </c>
      <c r="B43" s="33" t="s">
        <v>3</v>
      </c>
      <c r="C43" s="33" t="s">
        <v>340</v>
      </c>
    </row>
    <row r="44" spans="1:3" ht="28" x14ac:dyDescent="0.45">
      <c r="A44" s="33" t="s">
        <v>262</v>
      </c>
      <c r="B44" s="33" t="s">
        <v>2</v>
      </c>
    </row>
    <row r="45" spans="1:3" ht="28" x14ac:dyDescent="0.45">
      <c r="A45" s="33" t="s">
        <v>262</v>
      </c>
      <c r="B45" s="33" t="s">
        <v>0</v>
      </c>
      <c r="C45" s="33" t="s">
        <v>341</v>
      </c>
    </row>
    <row r="46" spans="1:3" ht="28" x14ac:dyDescent="0.45">
      <c r="A46" s="33" t="s">
        <v>262</v>
      </c>
      <c r="B46" s="33" t="s">
        <v>1</v>
      </c>
      <c r="C46" s="33" t="s">
        <v>342</v>
      </c>
    </row>
    <row r="47" spans="1:3" ht="28" x14ac:dyDescent="0.45">
      <c r="A47" s="33" t="s">
        <v>262</v>
      </c>
      <c r="B47" s="33" t="s">
        <v>127</v>
      </c>
      <c r="C47" s="33" t="s">
        <v>343</v>
      </c>
    </row>
    <row r="48" spans="1:3" ht="28" x14ac:dyDescent="0.45">
      <c r="A48" s="33" t="s">
        <v>262</v>
      </c>
      <c r="B48" s="33" t="s">
        <v>118</v>
      </c>
    </row>
    <row r="49" spans="1:3" ht="28" x14ac:dyDescent="0.45">
      <c r="A49" s="33" t="s">
        <v>262</v>
      </c>
      <c r="B49" s="33" t="s">
        <v>119</v>
      </c>
    </row>
    <row r="50" spans="1:3" ht="70" x14ac:dyDescent="0.45">
      <c r="A50" s="33" t="s">
        <v>262</v>
      </c>
      <c r="B50" s="33" t="s">
        <v>146</v>
      </c>
      <c r="C50" s="33" t="s">
        <v>4</v>
      </c>
    </row>
    <row r="51" spans="1:3" ht="28" x14ac:dyDescent="0.45">
      <c r="A51" s="33" t="s">
        <v>262</v>
      </c>
      <c r="B51" s="33" t="s">
        <v>62</v>
      </c>
    </row>
    <row r="52" spans="1:3" ht="196" x14ac:dyDescent="0.45">
      <c r="A52" s="42" t="s">
        <v>198</v>
      </c>
      <c r="B52" s="44" t="s">
        <v>312</v>
      </c>
      <c r="C52" s="33" t="s">
        <v>313</v>
      </c>
    </row>
    <row r="53" spans="1:3" ht="84" x14ac:dyDescent="0.45">
      <c r="A53" s="42" t="s">
        <v>198</v>
      </c>
      <c r="B53" s="44" t="s">
        <v>468</v>
      </c>
      <c r="C53" s="33" t="s">
        <v>477</v>
      </c>
    </row>
    <row r="54" spans="1:3" ht="98" x14ac:dyDescent="0.45">
      <c r="A54" s="42" t="s">
        <v>198</v>
      </c>
      <c r="B54" s="32" t="s">
        <v>271</v>
      </c>
      <c r="C54" s="33" t="s">
        <v>281</v>
      </c>
    </row>
    <row r="55" spans="1:3" ht="28" x14ac:dyDescent="0.45">
      <c r="A55" s="42" t="s">
        <v>198</v>
      </c>
      <c r="B55" s="32" t="s">
        <v>272</v>
      </c>
    </row>
    <row r="56" spans="1:3" ht="32.25" customHeight="1" x14ac:dyDescent="0.45">
      <c r="A56" s="42" t="s">
        <v>198</v>
      </c>
      <c r="B56" s="32" t="s">
        <v>273</v>
      </c>
      <c r="C56" s="33" t="s">
        <v>150</v>
      </c>
    </row>
    <row r="57" spans="1:3" ht="56" x14ac:dyDescent="0.45">
      <c r="A57" s="42" t="s">
        <v>198</v>
      </c>
      <c r="B57" s="32" t="s">
        <v>274</v>
      </c>
      <c r="C57" s="33" t="s">
        <v>199</v>
      </c>
    </row>
    <row r="58" spans="1:3" ht="28" x14ac:dyDescent="0.45">
      <c r="A58" s="42" t="s">
        <v>198</v>
      </c>
      <c r="B58" s="32" t="s">
        <v>275</v>
      </c>
    </row>
    <row r="59" spans="1:3" ht="28" x14ac:dyDescent="0.45">
      <c r="A59" s="42" t="s">
        <v>198</v>
      </c>
      <c r="B59" s="32" t="s">
        <v>276</v>
      </c>
    </row>
    <row r="60" spans="1:3" ht="70" x14ac:dyDescent="0.45">
      <c r="A60" s="42" t="s">
        <v>198</v>
      </c>
      <c r="B60" s="32" t="s">
        <v>277</v>
      </c>
      <c r="C60" s="33" t="s">
        <v>200</v>
      </c>
    </row>
    <row r="61" spans="1:3" ht="98" x14ac:dyDescent="0.45">
      <c r="A61" s="42" t="s">
        <v>198</v>
      </c>
      <c r="B61" s="32" t="s">
        <v>280</v>
      </c>
      <c r="C61" s="33" t="s">
        <v>311</v>
      </c>
    </row>
    <row r="62" spans="1:3" x14ac:dyDescent="0.45">
      <c r="A62" s="42" t="s">
        <v>198</v>
      </c>
      <c r="B62" s="32" t="s">
        <v>91</v>
      </c>
    </row>
    <row r="63" spans="1:3" ht="28" x14ac:dyDescent="0.45">
      <c r="A63" s="42" t="s">
        <v>198</v>
      </c>
      <c r="B63" s="32" t="s">
        <v>278</v>
      </c>
    </row>
    <row r="64" spans="1:3" ht="28" x14ac:dyDescent="0.45">
      <c r="A64" s="42" t="s">
        <v>198</v>
      </c>
      <c r="B64" s="32" t="s">
        <v>332</v>
      </c>
    </row>
    <row r="65" spans="1:3" ht="42" x14ac:dyDescent="0.45">
      <c r="A65" s="33" t="s">
        <v>339</v>
      </c>
      <c r="B65" s="32" t="s">
        <v>216</v>
      </c>
      <c r="C65" s="33" t="s">
        <v>469</v>
      </c>
    </row>
    <row r="66" spans="1:3" x14ac:dyDescent="0.45">
      <c r="A66" s="33" t="s">
        <v>339</v>
      </c>
      <c r="B66" s="32" t="s">
        <v>217</v>
      </c>
    </row>
    <row r="67" spans="1:3" ht="28" x14ac:dyDescent="0.45">
      <c r="A67" s="33" t="s">
        <v>339</v>
      </c>
      <c r="B67" s="32" t="s">
        <v>223</v>
      </c>
    </row>
    <row r="68" spans="1:3" x14ac:dyDescent="0.45">
      <c r="A68" s="33" t="s">
        <v>339</v>
      </c>
      <c r="B68" s="32" t="s">
        <v>333</v>
      </c>
    </row>
    <row r="69" spans="1:3" x14ac:dyDescent="0.45">
      <c r="A69" s="33" t="s">
        <v>339</v>
      </c>
      <c r="B69" s="32" t="s">
        <v>334</v>
      </c>
    </row>
    <row r="70" spans="1:3" x14ac:dyDescent="0.45">
      <c r="A70" s="33" t="s">
        <v>339</v>
      </c>
      <c r="B70" s="32" t="s">
        <v>335</v>
      </c>
    </row>
    <row r="71" spans="1:3" x14ac:dyDescent="0.45">
      <c r="A71" s="33" t="s">
        <v>339</v>
      </c>
      <c r="B71" s="32" t="s">
        <v>336</v>
      </c>
    </row>
    <row r="72" spans="1:3" x14ac:dyDescent="0.45">
      <c r="A72" s="33" t="s">
        <v>339</v>
      </c>
      <c r="B72" s="32" t="s">
        <v>218</v>
      </c>
    </row>
    <row r="73" spans="1:3" x14ac:dyDescent="0.45">
      <c r="A73" s="33" t="s">
        <v>339</v>
      </c>
      <c r="B73" s="32" t="s">
        <v>91</v>
      </c>
    </row>
    <row r="74" spans="1:3" ht="42" x14ac:dyDescent="0.45">
      <c r="A74" s="33" t="s">
        <v>346</v>
      </c>
      <c r="B74" s="32" t="s">
        <v>224</v>
      </c>
      <c r="C74" s="33" t="s">
        <v>228</v>
      </c>
    </row>
    <row r="75" spans="1:3" ht="28" x14ac:dyDescent="0.45">
      <c r="A75" s="33" t="s">
        <v>346</v>
      </c>
      <c r="B75" s="32" t="s">
        <v>225</v>
      </c>
      <c r="C75" s="13"/>
    </row>
    <row r="76" spans="1:3" ht="70" x14ac:dyDescent="0.45">
      <c r="A76" s="33" t="s">
        <v>346</v>
      </c>
      <c r="B76" s="32" t="s">
        <v>226</v>
      </c>
      <c r="C76" s="33" t="s">
        <v>230</v>
      </c>
    </row>
    <row r="77" spans="1:3" x14ac:dyDescent="0.45">
      <c r="A77" s="33" t="s">
        <v>346</v>
      </c>
      <c r="B77" s="32" t="s">
        <v>227</v>
      </c>
      <c r="C77" s="13"/>
    </row>
    <row r="78" spans="1:3" ht="28" x14ac:dyDescent="0.45">
      <c r="A78" s="33" t="s">
        <v>346</v>
      </c>
      <c r="B78" s="32" t="s">
        <v>347</v>
      </c>
      <c r="C78" s="33" t="s">
        <v>231</v>
      </c>
    </row>
    <row r="79" spans="1:3" ht="42" x14ac:dyDescent="0.45">
      <c r="A79" s="33" t="s">
        <v>346</v>
      </c>
      <c r="B79" s="32" t="s">
        <v>92</v>
      </c>
      <c r="C79" s="33" t="s">
        <v>229</v>
      </c>
    </row>
    <row r="80" spans="1:3" x14ac:dyDescent="0.45">
      <c r="A80" s="33" t="s">
        <v>346</v>
      </c>
      <c r="B80" s="32" t="s">
        <v>91</v>
      </c>
    </row>
    <row r="81" spans="1:3" ht="42" x14ac:dyDescent="0.45">
      <c r="A81" s="33" t="s">
        <v>337</v>
      </c>
      <c r="B81" s="32" t="s">
        <v>216</v>
      </c>
      <c r="C81" s="33" t="s">
        <v>221</v>
      </c>
    </row>
    <row r="82" spans="1:3" x14ac:dyDescent="0.45">
      <c r="A82" s="13" t="s">
        <v>337</v>
      </c>
      <c r="B82" s="32" t="s">
        <v>217</v>
      </c>
    </row>
    <row r="83" spans="1:3" ht="62.7" customHeight="1" x14ac:dyDescent="0.45">
      <c r="A83" s="33" t="s">
        <v>337</v>
      </c>
      <c r="B83" s="32" t="s">
        <v>219</v>
      </c>
    </row>
    <row r="84" spans="1:3" ht="28" x14ac:dyDescent="0.45">
      <c r="A84" s="33" t="s">
        <v>337</v>
      </c>
      <c r="B84" s="32" t="s">
        <v>220</v>
      </c>
    </row>
    <row r="85" spans="1:3" x14ac:dyDescent="0.45">
      <c r="A85" s="33" t="s">
        <v>337</v>
      </c>
      <c r="B85" s="32" t="s">
        <v>333</v>
      </c>
    </row>
    <row r="86" spans="1:3" x14ac:dyDescent="0.45">
      <c r="A86" s="13" t="s">
        <v>337</v>
      </c>
      <c r="B86" s="32" t="s">
        <v>334</v>
      </c>
    </row>
    <row r="87" spans="1:3" x14ac:dyDescent="0.45">
      <c r="A87" s="33" t="s">
        <v>337</v>
      </c>
      <c r="B87" s="32" t="s">
        <v>335</v>
      </c>
    </row>
    <row r="88" spans="1:3" x14ac:dyDescent="0.45">
      <c r="A88" s="13" t="s">
        <v>337</v>
      </c>
      <c r="B88" s="32" t="s">
        <v>336</v>
      </c>
    </row>
    <row r="89" spans="1:3" x14ac:dyDescent="0.45">
      <c r="A89" s="33" t="s">
        <v>337</v>
      </c>
      <c r="B89" s="32" t="s">
        <v>61</v>
      </c>
    </row>
    <row r="90" spans="1:3" x14ac:dyDescent="0.45">
      <c r="A90" s="13" t="s">
        <v>337</v>
      </c>
      <c r="B90" s="32" t="s">
        <v>218</v>
      </c>
    </row>
    <row r="91" spans="1:3" x14ac:dyDescent="0.45">
      <c r="A91" s="33" t="s">
        <v>337</v>
      </c>
      <c r="B91" s="32" t="s">
        <v>91</v>
      </c>
    </row>
    <row r="92" spans="1:3" ht="108.75" customHeight="1" x14ac:dyDescent="0.45">
      <c r="A92" s="42" t="s">
        <v>356</v>
      </c>
      <c r="B92" s="42" t="s">
        <v>232</v>
      </c>
      <c r="C92" s="33" t="s">
        <v>470</v>
      </c>
    </row>
    <row r="93" spans="1:3" ht="42" x14ac:dyDescent="0.45">
      <c r="A93" s="42" t="s">
        <v>352</v>
      </c>
      <c r="B93" s="32" t="s">
        <v>265</v>
      </c>
      <c r="C93" s="33" t="s">
        <v>14</v>
      </c>
    </row>
    <row r="94" spans="1:3" ht="28" x14ac:dyDescent="0.45">
      <c r="A94" s="42" t="s">
        <v>352</v>
      </c>
      <c r="B94" s="32" t="s">
        <v>267</v>
      </c>
      <c r="C94" s="13"/>
    </row>
    <row r="95" spans="1:3" ht="56" x14ac:dyDescent="0.45">
      <c r="A95" s="42" t="s">
        <v>352</v>
      </c>
      <c r="B95" s="32" t="s">
        <v>263</v>
      </c>
      <c r="C95" s="33" t="s">
        <v>194</v>
      </c>
    </row>
    <row r="96" spans="1:3" x14ac:dyDescent="0.45">
      <c r="A96" s="42" t="s">
        <v>352</v>
      </c>
      <c r="B96" s="32" t="s">
        <v>125</v>
      </c>
    </row>
    <row r="97" spans="1:3" x14ac:dyDescent="0.45">
      <c r="A97" s="42" t="s">
        <v>352</v>
      </c>
      <c r="B97" s="32" t="s">
        <v>63</v>
      </c>
    </row>
    <row r="98" spans="1:3" x14ac:dyDescent="0.45">
      <c r="A98" s="42" t="s">
        <v>352</v>
      </c>
      <c r="B98" s="32" t="s">
        <v>64</v>
      </c>
    </row>
    <row r="99" spans="1:3" ht="42" x14ac:dyDescent="0.45">
      <c r="A99" s="42" t="s">
        <v>264</v>
      </c>
      <c r="B99" s="32" t="s">
        <v>269</v>
      </c>
      <c r="C99" s="33" t="s">
        <v>196</v>
      </c>
    </row>
    <row r="100" spans="1:3" ht="28" x14ac:dyDescent="0.45">
      <c r="A100" s="42" t="s">
        <v>264</v>
      </c>
      <c r="B100" s="32" t="s">
        <v>270</v>
      </c>
    </row>
    <row r="101" spans="1:3" ht="47.25" customHeight="1" x14ac:dyDescent="0.45">
      <c r="A101" s="42" t="s">
        <v>264</v>
      </c>
      <c r="B101" s="32" t="s">
        <v>195</v>
      </c>
      <c r="C101" s="33" t="s">
        <v>196</v>
      </c>
    </row>
    <row r="102" spans="1:3" x14ac:dyDescent="0.45">
      <c r="A102" s="42" t="s">
        <v>264</v>
      </c>
      <c r="B102" s="32" t="s">
        <v>331</v>
      </c>
    </row>
    <row r="103" spans="1:3" x14ac:dyDescent="0.45">
      <c r="A103" s="42" t="s">
        <v>78</v>
      </c>
      <c r="B103" s="33" t="s">
        <v>130</v>
      </c>
    </row>
    <row r="104" spans="1:3" ht="28" x14ac:dyDescent="0.45">
      <c r="A104" s="42" t="s">
        <v>78</v>
      </c>
      <c r="B104" s="33" t="s">
        <v>131</v>
      </c>
    </row>
    <row r="105" spans="1:3" ht="28" x14ac:dyDescent="0.45">
      <c r="A105" s="42" t="s">
        <v>78</v>
      </c>
      <c r="B105" s="33" t="s">
        <v>210</v>
      </c>
    </row>
    <row r="106" spans="1:3" ht="30.45" customHeight="1" x14ac:dyDescent="0.45">
      <c r="A106" s="42" t="s">
        <v>78</v>
      </c>
      <c r="B106" s="33" t="s">
        <v>211</v>
      </c>
    </row>
    <row r="107" spans="1:3" ht="28" x14ac:dyDescent="0.45">
      <c r="A107" s="42" t="s">
        <v>78</v>
      </c>
      <c r="B107" s="33" t="s">
        <v>212</v>
      </c>
    </row>
    <row r="108" spans="1:3" ht="28" x14ac:dyDescent="0.45">
      <c r="A108" s="42" t="s">
        <v>78</v>
      </c>
      <c r="B108" s="33" t="s">
        <v>213</v>
      </c>
    </row>
    <row r="109" spans="1:3" ht="28" x14ac:dyDescent="0.45">
      <c r="A109" s="42" t="s">
        <v>78</v>
      </c>
      <c r="B109" s="33" t="s">
        <v>89</v>
      </c>
    </row>
    <row r="110" spans="1:3" x14ac:dyDescent="0.45">
      <c r="A110" s="42" t="s">
        <v>78</v>
      </c>
      <c r="B110" s="33" t="s">
        <v>132</v>
      </c>
    </row>
    <row r="111" spans="1:3" ht="28" x14ac:dyDescent="0.45">
      <c r="A111" s="42" t="s">
        <v>78</v>
      </c>
      <c r="B111" s="33" t="s">
        <v>133</v>
      </c>
    </row>
    <row r="112" spans="1:3" ht="28" x14ac:dyDescent="0.45">
      <c r="A112" s="42" t="s">
        <v>78</v>
      </c>
      <c r="B112" s="33" t="s">
        <v>134</v>
      </c>
    </row>
    <row r="113" spans="1:3" x14ac:dyDescent="0.45">
      <c r="A113" s="42" t="s">
        <v>78</v>
      </c>
      <c r="B113" s="33" t="s">
        <v>135</v>
      </c>
    </row>
    <row r="114" spans="1:3" x14ac:dyDescent="0.45">
      <c r="A114" s="42" t="s">
        <v>78</v>
      </c>
      <c r="B114" s="33" t="s">
        <v>90</v>
      </c>
    </row>
    <row r="115" spans="1:3" ht="56" x14ac:dyDescent="0.45">
      <c r="A115" s="42" t="s">
        <v>206</v>
      </c>
      <c r="B115" s="133" t="s">
        <v>294</v>
      </c>
      <c r="C115" s="33" t="s">
        <v>205</v>
      </c>
    </row>
    <row r="116" spans="1:3" ht="28" x14ac:dyDescent="0.45">
      <c r="A116" s="42" t="s">
        <v>206</v>
      </c>
      <c r="B116" s="32" t="s">
        <v>295</v>
      </c>
    </row>
    <row r="117" spans="1:3" ht="60" customHeight="1" x14ac:dyDescent="0.45">
      <c r="A117" s="42" t="s">
        <v>206</v>
      </c>
      <c r="B117" s="32" t="s">
        <v>296</v>
      </c>
      <c r="C117" s="33" t="s">
        <v>214</v>
      </c>
    </row>
    <row r="118" spans="1:3" ht="28" x14ac:dyDescent="0.45">
      <c r="A118" s="42" t="s">
        <v>206</v>
      </c>
      <c r="B118" s="32" t="s">
        <v>297</v>
      </c>
    </row>
    <row r="119" spans="1:3" x14ac:dyDescent="0.45">
      <c r="A119" s="42" t="s">
        <v>206</v>
      </c>
      <c r="B119" s="32" t="s">
        <v>298</v>
      </c>
    </row>
    <row r="120" spans="1:3" ht="28" x14ac:dyDescent="0.45">
      <c r="A120" s="42" t="s">
        <v>206</v>
      </c>
      <c r="B120" s="32" t="s">
        <v>299</v>
      </c>
      <c r="C120" s="33" t="s">
        <v>209</v>
      </c>
    </row>
    <row r="121" spans="1:3" ht="42" x14ac:dyDescent="0.45">
      <c r="A121" s="42" t="s">
        <v>206</v>
      </c>
      <c r="B121" s="32" t="s">
        <v>300</v>
      </c>
      <c r="C121" s="33" t="s">
        <v>35</v>
      </c>
    </row>
    <row r="122" spans="1:3" ht="28" x14ac:dyDescent="0.45">
      <c r="A122" s="42" t="s">
        <v>206</v>
      </c>
      <c r="B122" s="32" t="s">
        <v>301</v>
      </c>
      <c r="C122" s="33" t="s">
        <v>34</v>
      </c>
    </row>
    <row r="123" spans="1:3" ht="70" x14ac:dyDescent="0.45">
      <c r="A123" s="42" t="s">
        <v>206</v>
      </c>
      <c r="B123" s="32" t="s">
        <v>302</v>
      </c>
      <c r="C123" s="33" t="s">
        <v>36</v>
      </c>
    </row>
    <row r="124" spans="1:3" x14ac:dyDescent="0.45">
      <c r="A124" s="42" t="s">
        <v>206</v>
      </c>
      <c r="B124" s="32" t="s">
        <v>381</v>
      </c>
    </row>
    <row r="125" spans="1:3" x14ac:dyDescent="0.45">
      <c r="A125" s="42" t="s">
        <v>206</v>
      </c>
      <c r="B125" s="32" t="s">
        <v>66</v>
      </c>
    </row>
    <row r="126" spans="1:3" ht="28" x14ac:dyDescent="0.45">
      <c r="A126" s="42" t="s">
        <v>206</v>
      </c>
      <c r="B126" s="32" t="s">
        <v>474</v>
      </c>
    </row>
    <row r="127" spans="1:3" ht="30" x14ac:dyDescent="0.45">
      <c r="A127" s="42" t="s">
        <v>206</v>
      </c>
      <c r="B127" s="32" t="s">
        <v>483</v>
      </c>
    </row>
    <row r="128" spans="1:3" ht="56" x14ac:dyDescent="0.45">
      <c r="A128" s="42" t="s">
        <v>39</v>
      </c>
      <c r="B128" s="32" t="s">
        <v>303</v>
      </c>
      <c r="C128" s="33" t="s">
        <v>315</v>
      </c>
    </row>
    <row r="129" spans="1:3" ht="28" x14ac:dyDescent="0.45">
      <c r="A129" s="42" t="s">
        <v>39</v>
      </c>
      <c r="B129" s="32" t="s">
        <v>304</v>
      </c>
    </row>
    <row r="130" spans="1:3" ht="42" x14ac:dyDescent="0.45">
      <c r="A130" s="42" t="s">
        <v>39</v>
      </c>
      <c r="B130" s="32" t="s">
        <v>296</v>
      </c>
      <c r="C130" s="33" t="s">
        <v>471</v>
      </c>
    </row>
    <row r="131" spans="1:3" ht="28" x14ac:dyDescent="0.45">
      <c r="A131" s="42" t="s">
        <v>39</v>
      </c>
      <c r="B131" s="32" t="s">
        <v>297</v>
      </c>
    </row>
    <row r="132" spans="1:3" ht="32.25" customHeight="1" x14ac:dyDescent="0.45">
      <c r="A132" s="42" t="s">
        <v>39</v>
      </c>
      <c r="B132" s="32" t="s">
        <v>298</v>
      </c>
    </row>
    <row r="133" spans="1:3" ht="70" x14ac:dyDescent="0.45">
      <c r="A133" s="42" t="s">
        <v>39</v>
      </c>
      <c r="B133" s="32" t="s">
        <v>353</v>
      </c>
      <c r="C133" s="33" t="s">
        <v>348</v>
      </c>
    </row>
    <row r="134" spans="1:3" ht="78" customHeight="1" x14ac:dyDescent="0.45">
      <c r="A134" s="42" t="s">
        <v>39</v>
      </c>
      <c r="B134" s="32" t="s">
        <v>305</v>
      </c>
      <c r="C134" s="33" t="s">
        <v>473</v>
      </c>
    </row>
    <row r="135" spans="1:3" ht="70" x14ac:dyDescent="0.45">
      <c r="A135" s="42" t="s">
        <v>39</v>
      </c>
      <c r="B135" s="32" t="s">
        <v>306</v>
      </c>
      <c r="C135" s="33" t="s">
        <v>472</v>
      </c>
    </row>
    <row r="136" spans="1:3" ht="70" x14ac:dyDescent="0.45">
      <c r="A136" s="42" t="s">
        <v>39</v>
      </c>
      <c r="B136" s="32" t="s">
        <v>307</v>
      </c>
      <c r="C136" s="32" t="s">
        <v>316</v>
      </c>
    </row>
    <row r="137" spans="1:3" x14ac:dyDescent="0.45">
      <c r="A137" s="42" t="s">
        <v>39</v>
      </c>
      <c r="B137" s="32" t="s">
        <v>308</v>
      </c>
    </row>
    <row r="138" spans="1:3" ht="32.25" customHeight="1" x14ac:dyDescent="0.45">
      <c r="A138" s="42" t="s">
        <v>39</v>
      </c>
      <c r="B138" s="32" t="s">
        <v>309</v>
      </c>
    </row>
    <row r="139" spans="1:3" x14ac:dyDescent="0.45">
      <c r="A139" s="42" t="s">
        <v>39</v>
      </c>
      <c r="B139" s="33" t="s">
        <v>310</v>
      </c>
    </row>
    <row r="140" spans="1:3" x14ac:dyDescent="0.45">
      <c r="A140" s="42" t="s">
        <v>39</v>
      </c>
      <c r="B140" s="33" t="s">
        <v>67</v>
      </c>
    </row>
    <row r="141" spans="1:3" ht="28" x14ac:dyDescent="0.45">
      <c r="A141" s="42" t="s">
        <v>39</v>
      </c>
      <c r="B141" s="33" t="s">
        <v>474</v>
      </c>
    </row>
    <row r="142" spans="1:3" x14ac:dyDescent="0.45">
      <c r="A142" s="42" t="s">
        <v>39</v>
      </c>
      <c r="B142" s="33" t="s">
        <v>354</v>
      </c>
    </row>
    <row r="143" spans="1:3" x14ac:dyDescent="0.45">
      <c r="A143" s="42" t="s">
        <v>39</v>
      </c>
      <c r="B143" s="33" t="s">
        <v>355</v>
      </c>
    </row>
    <row r="144" spans="1:3" ht="31.7" customHeight="1" x14ac:dyDescent="0.45">
      <c r="A144" s="42" t="s">
        <v>39</v>
      </c>
      <c r="B144" s="32" t="s">
        <v>484</v>
      </c>
    </row>
    <row r="145" spans="1:3" ht="28" x14ac:dyDescent="0.45">
      <c r="A145" s="42" t="s">
        <v>357</v>
      </c>
      <c r="B145" s="32" t="s">
        <v>233</v>
      </c>
      <c r="C145" s="33" t="s">
        <v>475</v>
      </c>
    </row>
    <row r="146" spans="1:3" ht="154" x14ac:dyDescent="0.45">
      <c r="A146" s="33" t="s">
        <v>17</v>
      </c>
      <c r="B146" s="33" t="s">
        <v>215</v>
      </c>
      <c r="C146" s="33" t="s">
        <v>16</v>
      </c>
    </row>
    <row r="147" spans="1:3" ht="42" x14ac:dyDescent="0.45">
      <c r="A147" s="42" t="s">
        <v>344</v>
      </c>
      <c r="B147" s="33" t="s">
        <v>5</v>
      </c>
      <c r="C147" s="33" t="s">
        <v>469</v>
      </c>
    </row>
    <row r="148" spans="1:3" ht="28" x14ac:dyDescent="0.45">
      <c r="A148" s="42" t="s">
        <v>344</v>
      </c>
      <c r="B148" s="33" t="s">
        <v>18</v>
      </c>
    </row>
    <row r="149" spans="1:3" ht="42" x14ac:dyDescent="0.45">
      <c r="A149" s="42" t="s">
        <v>344</v>
      </c>
      <c r="B149" s="33" t="s">
        <v>219</v>
      </c>
      <c r="C149" s="33" t="s">
        <v>222</v>
      </c>
    </row>
    <row r="150" spans="1:3" ht="28" x14ac:dyDescent="0.45">
      <c r="A150" s="42" t="s">
        <v>344</v>
      </c>
      <c r="B150" s="33" t="s">
        <v>476</v>
      </c>
    </row>
    <row r="151" spans="1:3" ht="56" x14ac:dyDescent="0.45">
      <c r="A151" s="42" t="s">
        <v>344</v>
      </c>
      <c r="B151" s="33" t="s">
        <v>120</v>
      </c>
      <c r="C151" s="33" t="s">
        <v>247</v>
      </c>
    </row>
    <row r="152" spans="1:3" ht="62.7" customHeight="1" x14ac:dyDescent="0.45">
      <c r="A152" s="42" t="s">
        <v>344</v>
      </c>
      <c r="B152" s="33" t="s">
        <v>121</v>
      </c>
    </row>
    <row r="153" spans="1:3" x14ac:dyDescent="0.45">
      <c r="A153" s="42" t="s">
        <v>344</v>
      </c>
      <c r="B153" s="33" t="s">
        <v>383</v>
      </c>
    </row>
    <row r="154" spans="1:3" x14ac:dyDescent="0.45">
      <c r="A154" s="42" t="s">
        <v>344</v>
      </c>
      <c r="B154" s="33" t="s">
        <v>91</v>
      </c>
    </row>
    <row r="155" spans="1:3" ht="84" x14ac:dyDescent="0.45">
      <c r="A155" s="42" t="s">
        <v>102</v>
      </c>
      <c r="B155" s="32" t="s">
        <v>244</v>
      </c>
      <c r="C155" s="33" t="s">
        <v>314</v>
      </c>
    </row>
    <row r="156" spans="1:3" ht="42" x14ac:dyDescent="0.45">
      <c r="A156" s="42" t="s">
        <v>102</v>
      </c>
      <c r="B156" s="32" t="s">
        <v>245</v>
      </c>
      <c r="C156" s="33" t="s">
        <v>248</v>
      </c>
    </row>
    <row r="157" spans="1:3" x14ac:dyDescent="0.45">
      <c r="A157" s="42" t="s">
        <v>102</v>
      </c>
      <c r="B157" s="32" t="s">
        <v>117</v>
      </c>
    </row>
    <row r="158" spans="1:3" x14ac:dyDescent="0.45">
      <c r="A158" s="42" t="s">
        <v>102</v>
      </c>
      <c r="B158" s="32" t="s">
        <v>63</v>
      </c>
    </row>
    <row r="159" spans="1:3" x14ac:dyDescent="0.45">
      <c r="A159" s="42" t="s">
        <v>102</v>
      </c>
      <c r="B159" s="16" t="s">
        <v>246</v>
      </c>
    </row>
    <row r="160" spans="1:3" x14ac:dyDescent="0.45">
      <c r="A160" s="42" t="s">
        <v>102</v>
      </c>
      <c r="B160" s="26" t="s">
        <v>91</v>
      </c>
    </row>
    <row r="161" spans="1:2" x14ac:dyDescent="0.45">
      <c r="A161" s="42"/>
      <c r="B161" s="32"/>
    </row>
    <row r="163" spans="1:2" x14ac:dyDescent="0.45">
      <c r="B163" s="13"/>
    </row>
  </sheetData>
  <sheetProtection algorithmName="SHA-512" hashValue="kSypoqozpbaKmAHPGv6MmfDnqMIHVtIB8Hr3lQLA/IasISAIe5ZNlzFKY897nK0coRKqJMem1TTJIz2eNbrK/w==" saltValue="bBlKFRz5PVB4orRc+TYe+g==" spinCount="100000" sheet="1" objects="1" scenarios="1"/>
  <autoFilter ref="A1:C160" xr:uid="{00000000-0009-0000-0000-00000C000000}"/>
  <phoneticPr fontId="0" type="noConversion"/>
  <pageMargins left="0.78740157480314965" right="0.78740157480314965" top="0.98425196850393704" bottom="0.98425196850393704" header="0.51181102362204722" footer="0.51181102362204722"/>
  <pageSetup paperSize="9" scale="65" orientation="landscape" r:id="rId1"/>
  <headerFooter alignWithMargins="0">
    <oddFooter>&amp;C&amp;P von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9501-85F3-415B-82ED-084C5B7D3EAC}">
  <dimension ref="A1:C8"/>
  <sheetViews>
    <sheetView workbookViewId="0">
      <selection activeCell="E20" sqref="E20"/>
    </sheetView>
  </sheetViews>
  <sheetFormatPr baseColWidth="10" defaultColWidth="11.41015625" defaultRowHeight="15.35" x14ac:dyDescent="0.5"/>
  <cols>
    <col min="1" max="1" width="13.1171875" style="125" customWidth="1"/>
    <col min="2" max="2" width="53.52734375" style="125" bestFit="1" customWidth="1"/>
    <col min="3" max="256" width="11.41015625" style="125"/>
    <col min="257" max="257" width="13.1171875" style="125" customWidth="1"/>
    <col min="258" max="258" width="53.52734375" style="125" bestFit="1" customWidth="1"/>
    <col min="259" max="512" width="11.41015625" style="125"/>
    <col min="513" max="513" width="13.1171875" style="125" customWidth="1"/>
    <col min="514" max="514" width="53.52734375" style="125" bestFit="1" customWidth="1"/>
    <col min="515" max="768" width="11.41015625" style="125"/>
    <col min="769" max="769" width="13.1171875" style="125" customWidth="1"/>
    <col min="770" max="770" width="53.52734375" style="125" bestFit="1" customWidth="1"/>
    <col min="771" max="1024" width="11.41015625" style="125"/>
    <col min="1025" max="1025" width="13.1171875" style="125" customWidth="1"/>
    <col min="1026" max="1026" width="53.52734375" style="125" bestFit="1" customWidth="1"/>
    <col min="1027" max="1280" width="11.41015625" style="125"/>
    <col min="1281" max="1281" width="13.1171875" style="125" customWidth="1"/>
    <col min="1282" max="1282" width="53.52734375" style="125" bestFit="1" customWidth="1"/>
    <col min="1283" max="1536" width="11.41015625" style="125"/>
    <col min="1537" max="1537" width="13.1171875" style="125" customWidth="1"/>
    <col min="1538" max="1538" width="53.52734375" style="125" bestFit="1" customWidth="1"/>
    <col min="1539" max="1792" width="11.41015625" style="125"/>
    <col min="1793" max="1793" width="13.1171875" style="125" customWidth="1"/>
    <col min="1794" max="1794" width="53.52734375" style="125" bestFit="1" customWidth="1"/>
    <col min="1795" max="2048" width="11.41015625" style="125"/>
    <col min="2049" max="2049" width="13.1171875" style="125" customWidth="1"/>
    <col min="2050" max="2050" width="53.52734375" style="125" bestFit="1" customWidth="1"/>
    <col min="2051" max="2304" width="11.41015625" style="125"/>
    <col min="2305" max="2305" width="13.1171875" style="125" customWidth="1"/>
    <col min="2306" max="2306" width="53.52734375" style="125" bestFit="1" customWidth="1"/>
    <col min="2307" max="2560" width="11.41015625" style="125"/>
    <col min="2561" max="2561" width="13.1171875" style="125" customWidth="1"/>
    <col min="2562" max="2562" width="53.52734375" style="125" bestFit="1" customWidth="1"/>
    <col min="2563" max="2816" width="11.41015625" style="125"/>
    <col min="2817" max="2817" width="13.1171875" style="125" customWidth="1"/>
    <col min="2818" max="2818" width="53.52734375" style="125" bestFit="1" customWidth="1"/>
    <col min="2819" max="3072" width="11.41015625" style="125"/>
    <col min="3073" max="3073" width="13.1171875" style="125" customWidth="1"/>
    <col min="3074" max="3074" width="53.52734375" style="125" bestFit="1" customWidth="1"/>
    <col min="3075" max="3328" width="11.41015625" style="125"/>
    <col min="3329" max="3329" width="13.1171875" style="125" customWidth="1"/>
    <col min="3330" max="3330" width="53.52734375" style="125" bestFit="1" customWidth="1"/>
    <col min="3331" max="3584" width="11.41015625" style="125"/>
    <col min="3585" max="3585" width="13.1171875" style="125" customWidth="1"/>
    <col min="3586" max="3586" width="53.52734375" style="125" bestFit="1" customWidth="1"/>
    <col min="3587" max="3840" width="11.41015625" style="125"/>
    <col min="3841" max="3841" width="13.1171875" style="125" customWidth="1"/>
    <col min="3842" max="3842" width="53.52734375" style="125" bestFit="1" customWidth="1"/>
    <col min="3843" max="4096" width="11.41015625" style="125"/>
    <col min="4097" max="4097" width="13.1171875" style="125" customWidth="1"/>
    <col min="4098" max="4098" width="53.52734375" style="125" bestFit="1" customWidth="1"/>
    <col min="4099" max="4352" width="11.41015625" style="125"/>
    <col min="4353" max="4353" width="13.1171875" style="125" customWidth="1"/>
    <col min="4354" max="4354" width="53.52734375" style="125" bestFit="1" customWidth="1"/>
    <col min="4355" max="4608" width="11.41015625" style="125"/>
    <col min="4609" max="4609" width="13.1171875" style="125" customWidth="1"/>
    <col min="4610" max="4610" width="53.52734375" style="125" bestFit="1" customWidth="1"/>
    <col min="4611" max="4864" width="11.41015625" style="125"/>
    <col min="4865" max="4865" width="13.1171875" style="125" customWidth="1"/>
    <col min="4866" max="4866" width="53.52734375" style="125" bestFit="1" customWidth="1"/>
    <col min="4867" max="5120" width="11.41015625" style="125"/>
    <col min="5121" max="5121" width="13.1171875" style="125" customWidth="1"/>
    <col min="5122" max="5122" width="53.52734375" style="125" bestFit="1" customWidth="1"/>
    <col min="5123" max="5376" width="11.41015625" style="125"/>
    <col min="5377" max="5377" width="13.1171875" style="125" customWidth="1"/>
    <col min="5378" max="5378" width="53.52734375" style="125" bestFit="1" customWidth="1"/>
    <col min="5379" max="5632" width="11.41015625" style="125"/>
    <col min="5633" max="5633" width="13.1171875" style="125" customWidth="1"/>
    <col min="5634" max="5634" width="53.52734375" style="125" bestFit="1" customWidth="1"/>
    <col min="5635" max="5888" width="11.41015625" style="125"/>
    <col min="5889" max="5889" width="13.1171875" style="125" customWidth="1"/>
    <col min="5890" max="5890" width="53.52734375" style="125" bestFit="1" customWidth="1"/>
    <col min="5891" max="6144" width="11.41015625" style="125"/>
    <col min="6145" max="6145" width="13.1171875" style="125" customWidth="1"/>
    <col min="6146" max="6146" width="53.52734375" style="125" bestFit="1" customWidth="1"/>
    <col min="6147" max="6400" width="11.41015625" style="125"/>
    <col min="6401" max="6401" width="13.1171875" style="125" customWidth="1"/>
    <col min="6402" max="6402" width="53.52734375" style="125" bestFit="1" customWidth="1"/>
    <col min="6403" max="6656" width="11.41015625" style="125"/>
    <col min="6657" max="6657" width="13.1171875" style="125" customWidth="1"/>
    <col min="6658" max="6658" width="53.52734375" style="125" bestFit="1" customWidth="1"/>
    <col min="6659" max="6912" width="11.41015625" style="125"/>
    <col min="6913" max="6913" width="13.1171875" style="125" customWidth="1"/>
    <col min="6914" max="6914" width="53.52734375" style="125" bestFit="1" customWidth="1"/>
    <col min="6915" max="7168" width="11.41015625" style="125"/>
    <col min="7169" max="7169" width="13.1171875" style="125" customWidth="1"/>
    <col min="7170" max="7170" width="53.52734375" style="125" bestFit="1" customWidth="1"/>
    <col min="7171" max="7424" width="11.41015625" style="125"/>
    <col min="7425" max="7425" width="13.1171875" style="125" customWidth="1"/>
    <col min="7426" max="7426" width="53.52734375" style="125" bestFit="1" customWidth="1"/>
    <col min="7427" max="7680" width="11.41015625" style="125"/>
    <col min="7681" max="7681" width="13.1171875" style="125" customWidth="1"/>
    <col min="7682" max="7682" width="53.52734375" style="125" bestFit="1" customWidth="1"/>
    <col min="7683" max="7936" width="11.41015625" style="125"/>
    <col min="7937" max="7937" width="13.1171875" style="125" customWidth="1"/>
    <col min="7938" max="7938" width="53.52734375" style="125" bestFit="1" customWidth="1"/>
    <col min="7939" max="8192" width="11.41015625" style="125"/>
    <col min="8193" max="8193" width="13.1171875" style="125" customWidth="1"/>
    <col min="8194" max="8194" width="53.52734375" style="125" bestFit="1" customWidth="1"/>
    <col min="8195" max="8448" width="11.41015625" style="125"/>
    <col min="8449" max="8449" width="13.1171875" style="125" customWidth="1"/>
    <col min="8450" max="8450" width="53.52734375" style="125" bestFit="1" customWidth="1"/>
    <col min="8451" max="8704" width="11.41015625" style="125"/>
    <col min="8705" max="8705" width="13.1171875" style="125" customWidth="1"/>
    <col min="8706" max="8706" width="53.52734375" style="125" bestFit="1" customWidth="1"/>
    <col min="8707" max="8960" width="11.41015625" style="125"/>
    <col min="8961" max="8961" width="13.1171875" style="125" customWidth="1"/>
    <col min="8962" max="8962" width="53.52734375" style="125" bestFit="1" customWidth="1"/>
    <col min="8963" max="9216" width="11.41015625" style="125"/>
    <col min="9217" max="9217" width="13.1171875" style="125" customWidth="1"/>
    <col min="9218" max="9218" width="53.52734375" style="125" bestFit="1" customWidth="1"/>
    <col min="9219" max="9472" width="11.41015625" style="125"/>
    <col min="9473" max="9473" width="13.1171875" style="125" customWidth="1"/>
    <col min="9474" max="9474" width="53.52734375" style="125" bestFit="1" customWidth="1"/>
    <col min="9475" max="9728" width="11.41015625" style="125"/>
    <col min="9729" max="9729" width="13.1171875" style="125" customWidth="1"/>
    <col min="9730" max="9730" width="53.52734375" style="125" bestFit="1" customWidth="1"/>
    <col min="9731" max="9984" width="11.41015625" style="125"/>
    <col min="9985" max="9985" width="13.1171875" style="125" customWidth="1"/>
    <col min="9986" max="9986" width="53.52734375" style="125" bestFit="1" customWidth="1"/>
    <col min="9987" max="10240" width="11.41015625" style="125"/>
    <col min="10241" max="10241" width="13.1171875" style="125" customWidth="1"/>
    <col min="10242" max="10242" width="53.52734375" style="125" bestFit="1" customWidth="1"/>
    <col min="10243" max="10496" width="11.41015625" style="125"/>
    <col min="10497" max="10497" width="13.1171875" style="125" customWidth="1"/>
    <col min="10498" max="10498" width="53.52734375" style="125" bestFit="1" customWidth="1"/>
    <col min="10499" max="10752" width="11.41015625" style="125"/>
    <col min="10753" max="10753" width="13.1171875" style="125" customWidth="1"/>
    <col min="10754" max="10754" width="53.52734375" style="125" bestFit="1" customWidth="1"/>
    <col min="10755" max="11008" width="11.41015625" style="125"/>
    <col min="11009" max="11009" width="13.1171875" style="125" customWidth="1"/>
    <col min="11010" max="11010" width="53.52734375" style="125" bestFit="1" customWidth="1"/>
    <col min="11011" max="11264" width="11.41015625" style="125"/>
    <col min="11265" max="11265" width="13.1171875" style="125" customWidth="1"/>
    <col min="11266" max="11266" width="53.52734375" style="125" bestFit="1" customWidth="1"/>
    <col min="11267" max="11520" width="11.41015625" style="125"/>
    <col min="11521" max="11521" width="13.1171875" style="125" customWidth="1"/>
    <col min="11522" max="11522" width="53.52734375" style="125" bestFit="1" customWidth="1"/>
    <col min="11523" max="11776" width="11.41015625" style="125"/>
    <col min="11777" max="11777" width="13.1171875" style="125" customWidth="1"/>
    <col min="11778" max="11778" width="53.52734375" style="125" bestFit="1" customWidth="1"/>
    <col min="11779" max="12032" width="11.41015625" style="125"/>
    <col min="12033" max="12033" width="13.1171875" style="125" customWidth="1"/>
    <col min="12034" max="12034" width="53.52734375" style="125" bestFit="1" customWidth="1"/>
    <col min="12035" max="12288" width="11.41015625" style="125"/>
    <col min="12289" max="12289" width="13.1171875" style="125" customWidth="1"/>
    <col min="12290" max="12290" width="53.52734375" style="125" bestFit="1" customWidth="1"/>
    <col min="12291" max="12544" width="11.41015625" style="125"/>
    <col min="12545" max="12545" width="13.1171875" style="125" customWidth="1"/>
    <col min="12546" max="12546" width="53.52734375" style="125" bestFit="1" customWidth="1"/>
    <col min="12547" max="12800" width="11.41015625" style="125"/>
    <col min="12801" max="12801" width="13.1171875" style="125" customWidth="1"/>
    <col min="12802" max="12802" width="53.52734375" style="125" bestFit="1" customWidth="1"/>
    <col min="12803" max="13056" width="11.41015625" style="125"/>
    <col min="13057" max="13057" width="13.1171875" style="125" customWidth="1"/>
    <col min="13058" max="13058" width="53.52734375" style="125" bestFit="1" customWidth="1"/>
    <col min="13059" max="13312" width="11.41015625" style="125"/>
    <col min="13313" max="13313" width="13.1171875" style="125" customWidth="1"/>
    <col min="13314" max="13314" width="53.52734375" style="125" bestFit="1" customWidth="1"/>
    <col min="13315" max="13568" width="11.41015625" style="125"/>
    <col min="13569" max="13569" width="13.1171875" style="125" customWidth="1"/>
    <col min="13570" max="13570" width="53.52734375" style="125" bestFit="1" customWidth="1"/>
    <col min="13571" max="13824" width="11.41015625" style="125"/>
    <col min="13825" max="13825" width="13.1171875" style="125" customWidth="1"/>
    <col min="13826" max="13826" width="53.52734375" style="125" bestFit="1" customWidth="1"/>
    <col min="13827" max="14080" width="11.41015625" style="125"/>
    <col min="14081" max="14081" width="13.1171875" style="125" customWidth="1"/>
    <col min="14082" max="14082" width="53.52734375" style="125" bestFit="1" customWidth="1"/>
    <col min="14083" max="14336" width="11.41015625" style="125"/>
    <col min="14337" max="14337" width="13.1171875" style="125" customWidth="1"/>
    <col min="14338" max="14338" width="53.52734375" style="125" bestFit="1" customWidth="1"/>
    <col min="14339" max="14592" width="11.41015625" style="125"/>
    <col min="14593" max="14593" width="13.1171875" style="125" customWidth="1"/>
    <col min="14594" max="14594" width="53.52734375" style="125" bestFit="1" customWidth="1"/>
    <col min="14595" max="14848" width="11.41015625" style="125"/>
    <col min="14849" max="14849" width="13.1171875" style="125" customWidth="1"/>
    <col min="14850" max="14850" width="53.52734375" style="125" bestFit="1" customWidth="1"/>
    <col min="14851" max="15104" width="11.41015625" style="125"/>
    <col min="15105" max="15105" width="13.1171875" style="125" customWidth="1"/>
    <col min="15106" max="15106" width="53.52734375" style="125" bestFit="1" customWidth="1"/>
    <col min="15107" max="15360" width="11.41015625" style="125"/>
    <col min="15361" max="15361" width="13.1171875" style="125" customWidth="1"/>
    <col min="15362" max="15362" width="53.52734375" style="125" bestFit="1" customWidth="1"/>
    <col min="15363" max="15616" width="11.41015625" style="125"/>
    <col min="15617" max="15617" width="13.1171875" style="125" customWidth="1"/>
    <col min="15618" max="15618" width="53.52734375" style="125" bestFit="1" customWidth="1"/>
    <col min="15619" max="15872" width="11.41015625" style="125"/>
    <col min="15873" max="15873" width="13.1171875" style="125" customWidth="1"/>
    <col min="15874" max="15874" width="53.52734375" style="125" bestFit="1" customWidth="1"/>
    <col min="15875" max="16128" width="11.41015625" style="125"/>
    <col min="16129" max="16129" width="13.1171875" style="125" customWidth="1"/>
    <col min="16130" max="16130" width="53.52734375" style="125" bestFit="1" customWidth="1"/>
    <col min="16131" max="16384" width="11.41015625" style="125"/>
  </cols>
  <sheetData>
    <row r="1" spans="1:3" ht="15.7" thickBot="1" x14ac:dyDescent="0.55000000000000004">
      <c r="A1" s="124" t="s">
        <v>532</v>
      </c>
      <c r="B1" s="124">
        <v>6</v>
      </c>
      <c r="C1" s="124">
        <f>MAX($A$3:$A$8)-1</f>
        <v>5</v>
      </c>
    </row>
    <row r="2" spans="1:3" ht="15.7" thickTop="1" x14ac:dyDescent="0.5">
      <c r="A2" s="126" t="s">
        <v>73</v>
      </c>
      <c r="B2" s="126" t="s">
        <v>74</v>
      </c>
    </row>
    <row r="3" spans="1:3" ht="42" x14ac:dyDescent="0.5">
      <c r="A3" s="127">
        <v>1</v>
      </c>
      <c r="B3" s="128" t="s">
        <v>528</v>
      </c>
    </row>
    <row r="4" spans="1:3" ht="28.35" x14ac:dyDescent="0.5">
      <c r="A4" s="127">
        <v>2</v>
      </c>
      <c r="B4" s="129" t="s">
        <v>529</v>
      </c>
      <c r="C4" s="130"/>
    </row>
    <row r="5" spans="1:3" ht="28.35" x14ac:dyDescent="0.5">
      <c r="A5" s="127">
        <v>3</v>
      </c>
      <c r="B5" s="129" t="s">
        <v>530</v>
      </c>
    </row>
    <row r="6" spans="1:3" x14ac:dyDescent="0.5">
      <c r="A6" s="127">
        <v>4</v>
      </c>
      <c r="B6" s="128" t="s">
        <v>531</v>
      </c>
      <c r="C6" s="130" t="s">
        <v>75</v>
      </c>
    </row>
    <row r="7" spans="1:3" x14ac:dyDescent="0.5">
      <c r="A7" s="127">
        <v>5</v>
      </c>
      <c r="B7" s="55" t="s">
        <v>197</v>
      </c>
    </row>
    <row r="8" spans="1:3" x14ac:dyDescent="0.5">
      <c r="A8" s="127">
        <v>6</v>
      </c>
      <c r="B8" s="41" t="s">
        <v>486</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7"/>
  <dimension ref="A1:E19"/>
  <sheetViews>
    <sheetView workbookViewId="0">
      <selection activeCell="E20" sqref="E20"/>
    </sheetView>
  </sheetViews>
  <sheetFormatPr baseColWidth="10" defaultColWidth="11.3515625" defaultRowHeight="12.7" x14ac:dyDescent="0.4"/>
  <cols>
    <col min="1" max="1" width="23.1171875" style="52" bestFit="1" customWidth="1"/>
    <col min="2" max="2" width="106.87890625" style="52" bestFit="1" customWidth="1"/>
    <col min="3" max="16384" width="11.3515625" style="52"/>
  </cols>
  <sheetData>
    <row r="1" spans="1:5" ht="13" thickBot="1" x14ac:dyDescent="0.45">
      <c r="A1" s="96" t="str">
        <f>Ergebnisse!A20</f>
        <v>Relative Dichte 20°/20° C</v>
      </c>
      <c r="B1" s="51">
        <v>17</v>
      </c>
      <c r="C1" s="51">
        <f>MAX($A$3:$A$19)-1</f>
        <v>16</v>
      </c>
    </row>
    <row r="2" spans="1:5" ht="13" thickTop="1" x14ac:dyDescent="0.4">
      <c r="A2" s="53" t="s">
        <v>73</v>
      </c>
      <c r="B2" s="53" t="s">
        <v>74</v>
      </c>
      <c r="C2" s="97" t="s">
        <v>137</v>
      </c>
      <c r="E2" s="52" t="s">
        <v>438</v>
      </c>
    </row>
    <row r="3" spans="1:5" x14ac:dyDescent="0.4">
      <c r="A3" s="55">
        <v>1</v>
      </c>
      <c r="B3" s="111" t="s">
        <v>130</v>
      </c>
      <c r="C3" s="14"/>
      <c r="E3" s="52">
        <v>2020</v>
      </c>
    </row>
    <row r="4" spans="1:5" x14ac:dyDescent="0.4">
      <c r="A4" s="55">
        <v>2</v>
      </c>
      <c r="B4" s="111" t="s">
        <v>131</v>
      </c>
      <c r="C4" s="15" t="s">
        <v>75</v>
      </c>
      <c r="E4" s="52">
        <v>2020</v>
      </c>
    </row>
    <row r="5" spans="1:5" x14ac:dyDescent="0.4">
      <c r="A5" s="55">
        <v>3</v>
      </c>
      <c r="B5" s="111" t="s">
        <v>19</v>
      </c>
      <c r="C5" s="15"/>
      <c r="E5" s="52">
        <v>2020</v>
      </c>
    </row>
    <row r="6" spans="1:5" x14ac:dyDescent="0.4">
      <c r="A6" s="55">
        <v>4</v>
      </c>
      <c r="B6" s="111" t="s">
        <v>20</v>
      </c>
      <c r="C6" s="15" t="s">
        <v>75</v>
      </c>
      <c r="E6" s="52">
        <v>2016</v>
      </c>
    </row>
    <row r="7" spans="1:5" x14ac:dyDescent="0.4">
      <c r="A7" s="55">
        <v>5</v>
      </c>
      <c r="B7" s="111" t="s">
        <v>212</v>
      </c>
      <c r="C7" s="15"/>
      <c r="E7" s="52">
        <v>2016</v>
      </c>
    </row>
    <row r="8" spans="1:5" x14ac:dyDescent="0.4">
      <c r="A8" s="55">
        <v>6</v>
      </c>
      <c r="B8" s="111" t="s">
        <v>213</v>
      </c>
      <c r="C8" s="15" t="s">
        <v>75</v>
      </c>
      <c r="E8" s="52">
        <v>2019</v>
      </c>
    </row>
    <row r="9" spans="1:5" x14ac:dyDescent="0.4">
      <c r="A9" s="55">
        <v>7</v>
      </c>
      <c r="B9" s="111" t="s">
        <v>517</v>
      </c>
      <c r="C9" s="15" t="s">
        <v>75</v>
      </c>
      <c r="E9" s="52">
        <v>2020</v>
      </c>
    </row>
    <row r="10" spans="1:5" x14ac:dyDescent="0.4">
      <c r="A10" s="55">
        <v>8</v>
      </c>
      <c r="B10" s="111" t="s">
        <v>132</v>
      </c>
      <c r="C10" s="15"/>
      <c r="E10" s="52">
        <v>2017</v>
      </c>
    </row>
    <row r="11" spans="1:5" x14ac:dyDescent="0.4">
      <c r="A11" s="55">
        <v>9</v>
      </c>
      <c r="B11" s="111" t="s">
        <v>133</v>
      </c>
      <c r="C11" s="15"/>
      <c r="E11" s="116">
        <v>2015</v>
      </c>
    </row>
    <row r="12" spans="1:5" x14ac:dyDescent="0.4">
      <c r="A12" s="55">
        <v>10</v>
      </c>
      <c r="B12" s="112" t="s">
        <v>134</v>
      </c>
      <c r="C12" s="15"/>
      <c r="E12" s="52">
        <v>2020</v>
      </c>
    </row>
    <row r="13" spans="1:5" x14ac:dyDescent="0.4">
      <c r="A13" s="55">
        <v>11</v>
      </c>
      <c r="B13" s="112" t="s">
        <v>135</v>
      </c>
      <c r="C13" s="15"/>
      <c r="E13" s="52">
        <v>2019</v>
      </c>
    </row>
    <row r="14" spans="1:5" x14ac:dyDescent="0.4">
      <c r="A14" s="55">
        <v>12</v>
      </c>
      <c r="B14" s="111" t="s">
        <v>90</v>
      </c>
      <c r="C14" s="15"/>
      <c r="E14" s="116">
        <v>2015</v>
      </c>
    </row>
    <row r="15" spans="1:5" x14ac:dyDescent="0.4">
      <c r="A15" s="55">
        <v>13</v>
      </c>
      <c r="B15" s="52" t="s">
        <v>539</v>
      </c>
      <c r="C15" s="15"/>
      <c r="E15" s="116"/>
    </row>
    <row r="16" spans="1:5" x14ac:dyDescent="0.4">
      <c r="A16" s="55">
        <v>14</v>
      </c>
      <c r="B16" s="52" t="s">
        <v>537</v>
      </c>
      <c r="C16" s="15"/>
      <c r="E16" s="116"/>
    </row>
    <row r="17" spans="1:5" x14ac:dyDescent="0.4">
      <c r="A17" s="55">
        <v>15</v>
      </c>
      <c r="B17" s="52" t="s">
        <v>538</v>
      </c>
      <c r="C17" s="15"/>
      <c r="E17" s="116"/>
    </row>
    <row r="18" spans="1:5" x14ac:dyDescent="0.4">
      <c r="A18" s="55">
        <v>16</v>
      </c>
      <c r="B18" s="55" t="s">
        <v>197</v>
      </c>
    </row>
    <row r="19" spans="1:5" x14ac:dyDescent="0.4">
      <c r="A19" s="55">
        <v>17</v>
      </c>
      <c r="B19" s="41" t="s">
        <v>486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E9"/>
  <sheetViews>
    <sheetView workbookViewId="0">
      <selection activeCell="E20" sqref="E20"/>
    </sheetView>
  </sheetViews>
  <sheetFormatPr baseColWidth="10" defaultColWidth="11.3515625" defaultRowHeight="12.7" x14ac:dyDescent="0.4"/>
  <cols>
    <col min="1" max="1" width="13.1171875" style="52" customWidth="1"/>
    <col min="2" max="2" width="76.3515625" style="52" customWidth="1"/>
    <col min="3" max="16384" width="11.3515625" style="52"/>
  </cols>
  <sheetData>
    <row r="1" spans="1:5" ht="13" thickBot="1" x14ac:dyDescent="0.45">
      <c r="A1" s="51" t="str">
        <f>Ergebnisse!A21</f>
        <v>Gesamtalkohol</v>
      </c>
      <c r="B1" s="51">
        <v>7</v>
      </c>
      <c r="C1" s="51">
        <f>MAX($A$3:$A$9)-1</f>
        <v>6</v>
      </c>
    </row>
    <row r="2" spans="1:5" ht="13" thickTop="1" x14ac:dyDescent="0.4">
      <c r="A2" s="53" t="s">
        <v>73</v>
      </c>
      <c r="B2" s="53" t="s">
        <v>74</v>
      </c>
      <c r="C2" s="52" t="s">
        <v>137</v>
      </c>
      <c r="E2" s="52" t="s">
        <v>438</v>
      </c>
    </row>
    <row r="3" spans="1:5" ht="25.35" x14ac:dyDescent="0.4">
      <c r="A3" s="55">
        <v>1</v>
      </c>
      <c r="B3" s="55" t="s">
        <v>153</v>
      </c>
      <c r="C3" s="108"/>
      <c r="E3" s="52">
        <v>2020</v>
      </c>
    </row>
    <row r="4" spans="1:5" ht="25.35" x14ac:dyDescent="0.4">
      <c r="A4" s="55">
        <v>2</v>
      </c>
      <c r="B4" s="55" t="s">
        <v>154</v>
      </c>
      <c r="E4" s="52">
        <v>2020</v>
      </c>
    </row>
    <row r="5" spans="1:5" ht="25.35" x14ac:dyDescent="0.4">
      <c r="A5" s="55">
        <v>3</v>
      </c>
      <c r="B5" s="55" t="s">
        <v>155</v>
      </c>
      <c r="E5" s="52">
        <v>2020</v>
      </c>
    </row>
    <row r="6" spans="1:5" x14ac:dyDescent="0.4">
      <c r="A6" s="55">
        <v>4</v>
      </c>
      <c r="B6" s="55" t="s">
        <v>540</v>
      </c>
    </row>
    <row r="7" spans="1:5" x14ac:dyDescent="0.4">
      <c r="A7" s="55">
        <v>5</v>
      </c>
      <c r="B7" s="55" t="s">
        <v>541</v>
      </c>
    </row>
    <row r="8" spans="1:5" x14ac:dyDescent="0.4">
      <c r="A8" s="55">
        <v>6</v>
      </c>
      <c r="B8" s="55" t="s">
        <v>197</v>
      </c>
    </row>
    <row r="9" spans="1:5" x14ac:dyDescent="0.4">
      <c r="A9" s="55">
        <v>7</v>
      </c>
      <c r="B9" s="41" t="s">
        <v>486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E23"/>
  <sheetViews>
    <sheetView workbookViewId="0">
      <selection activeCell="E20" sqref="E20"/>
    </sheetView>
  </sheetViews>
  <sheetFormatPr baseColWidth="10" defaultColWidth="11.3515625" defaultRowHeight="12.7" x14ac:dyDescent="0.4"/>
  <cols>
    <col min="1" max="1" width="19.3515625" style="52" bestFit="1" customWidth="1"/>
    <col min="2" max="2" width="69.41015625" style="52" customWidth="1"/>
    <col min="3" max="16384" width="11.3515625" style="52"/>
  </cols>
  <sheetData>
    <row r="1" spans="1:5" ht="13" thickBot="1" x14ac:dyDescent="0.45">
      <c r="A1" s="51" t="str">
        <f>Ergebnisse!A22</f>
        <v>vorhandener Alkohol</v>
      </c>
      <c r="B1" s="51">
        <v>18</v>
      </c>
      <c r="C1" s="51">
        <f>MAX($A$3:$A$20)-1</f>
        <v>17</v>
      </c>
    </row>
    <row r="2" spans="1:5" ht="13" thickTop="1" x14ac:dyDescent="0.4">
      <c r="A2" s="53" t="s">
        <v>73</v>
      </c>
      <c r="B2" s="53" t="s">
        <v>74</v>
      </c>
      <c r="C2" s="52" t="s">
        <v>137</v>
      </c>
      <c r="E2" s="52" t="s">
        <v>438</v>
      </c>
    </row>
    <row r="3" spans="1:5" ht="25.35" x14ac:dyDescent="0.4">
      <c r="A3" s="55">
        <v>1</v>
      </c>
      <c r="B3" s="109" t="s">
        <v>141</v>
      </c>
      <c r="C3" s="14"/>
      <c r="E3" s="52">
        <v>2019</v>
      </c>
    </row>
    <row r="4" spans="1:5" ht="25.35" x14ac:dyDescent="0.4">
      <c r="A4" s="55">
        <v>2</v>
      </c>
      <c r="B4" s="23" t="s">
        <v>142</v>
      </c>
      <c r="C4" s="52" t="s">
        <v>75</v>
      </c>
      <c r="E4" s="52">
        <v>2020</v>
      </c>
    </row>
    <row r="5" spans="1:5" ht="25.35" x14ac:dyDescent="0.4">
      <c r="A5" s="55">
        <v>3</v>
      </c>
      <c r="B5" s="109" t="s">
        <v>147</v>
      </c>
      <c r="C5" s="14"/>
      <c r="E5" s="52">
        <v>2020</v>
      </c>
    </row>
    <row r="6" spans="1:5" ht="25.35" x14ac:dyDescent="0.4">
      <c r="A6" s="55">
        <v>4</v>
      </c>
      <c r="B6" s="109" t="s">
        <v>152</v>
      </c>
      <c r="C6" s="52" t="s">
        <v>75</v>
      </c>
      <c r="E6" s="52">
        <v>2020</v>
      </c>
    </row>
    <row r="7" spans="1:5" ht="25.35" x14ac:dyDescent="0.4">
      <c r="A7" s="55">
        <v>5</v>
      </c>
      <c r="B7" s="109" t="s">
        <v>143</v>
      </c>
      <c r="C7" s="14"/>
      <c r="E7" s="52" t="s">
        <v>243</v>
      </c>
    </row>
    <row r="8" spans="1:5" ht="25.35" x14ac:dyDescent="0.4">
      <c r="A8" s="55">
        <v>6</v>
      </c>
      <c r="B8" s="23" t="s">
        <v>144</v>
      </c>
      <c r="C8" s="52" t="s">
        <v>75</v>
      </c>
      <c r="E8" s="52">
        <v>2019</v>
      </c>
    </row>
    <row r="9" spans="1:5" ht="25.35" x14ac:dyDescent="0.4">
      <c r="A9" s="55">
        <v>7</v>
      </c>
      <c r="B9" s="23" t="s">
        <v>350</v>
      </c>
      <c r="E9" s="52">
        <v>2019</v>
      </c>
    </row>
    <row r="10" spans="1:5" x14ac:dyDescent="0.4">
      <c r="A10" s="55">
        <v>8</v>
      </c>
      <c r="B10" s="52" t="s">
        <v>440</v>
      </c>
      <c r="E10" s="52">
        <v>2019</v>
      </c>
    </row>
    <row r="11" spans="1:5" ht="25.35" x14ac:dyDescent="0.4">
      <c r="A11" s="55">
        <v>9</v>
      </c>
      <c r="B11" s="109" t="s">
        <v>373</v>
      </c>
      <c r="E11" s="52">
        <v>2020</v>
      </c>
    </row>
    <row r="12" spans="1:5" ht="25.35" x14ac:dyDescent="0.4">
      <c r="A12" s="55">
        <v>10</v>
      </c>
      <c r="B12" s="23" t="s">
        <v>323</v>
      </c>
      <c r="C12" s="52" t="s">
        <v>75</v>
      </c>
      <c r="E12" s="52">
        <v>2015</v>
      </c>
    </row>
    <row r="13" spans="1:5" ht="25.35" x14ac:dyDescent="0.4">
      <c r="A13" s="55">
        <v>11</v>
      </c>
      <c r="B13" s="109" t="s">
        <v>157</v>
      </c>
      <c r="E13" s="52">
        <v>2019</v>
      </c>
    </row>
    <row r="14" spans="1:5" x14ac:dyDescent="0.4">
      <c r="A14" s="55">
        <v>12</v>
      </c>
      <c r="B14" s="109" t="s">
        <v>145</v>
      </c>
      <c r="C14" s="15"/>
      <c r="E14" s="52">
        <v>2020</v>
      </c>
    </row>
    <row r="15" spans="1:5" x14ac:dyDescent="0.4">
      <c r="A15" s="55">
        <v>13</v>
      </c>
      <c r="B15" s="110" t="s">
        <v>159</v>
      </c>
      <c r="C15" s="15"/>
      <c r="E15" s="52">
        <v>2017</v>
      </c>
    </row>
    <row r="16" spans="1:5" x14ac:dyDescent="0.4">
      <c r="A16" s="55">
        <v>14</v>
      </c>
      <c r="B16" s="23" t="s">
        <v>91</v>
      </c>
      <c r="C16" s="15"/>
      <c r="E16" s="52">
        <v>2019</v>
      </c>
    </row>
    <row r="17" spans="1:5" ht="15.75" customHeight="1" x14ac:dyDescent="0.4">
      <c r="A17" s="55">
        <v>15</v>
      </c>
      <c r="B17" s="23" t="s">
        <v>392</v>
      </c>
      <c r="E17" s="52">
        <v>2019</v>
      </c>
    </row>
    <row r="18" spans="1:5" ht="15.75" customHeight="1" x14ac:dyDescent="0.4">
      <c r="A18" s="55">
        <v>16</v>
      </c>
      <c r="B18" s="23" t="s">
        <v>542</v>
      </c>
    </row>
    <row r="19" spans="1:5" ht="15.75" customHeight="1" x14ac:dyDescent="0.4">
      <c r="A19" s="55">
        <v>17</v>
      </c>
      <c r="B19" s="23" t="s">
        <v>376</v>
      </c>
    </row>
    <row r="20" spans="1:5" x14ac:dyDescent="0.4">
      <c r="A20" s="55">
        <v>18</v>
      </c>
      <c r="B20" s="41" t="s">
        <v>486</v>
      </c>
    </row>
    <row r="22" spans="1:5" x14ac:dyDescent="0.4">
      <c r="B22" s="52" t="s">
        <v>442</v>
      </c>
      <c r="C22" s="56" t="s">
        <v>503</v>
      </c>
    </row>
    <row r="23" spans="1:5" x14ac:dyDescent="0.4">
      <c r="B23" s="52" t="s">
        <v>441</v>
      </c>
      <c r="C23" s="52" t="s">
        <v>455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E18"/>
  <sheetViews>
    <sheetView workbookViewId="0">
      <selection activeCell="E20" sqref="E20"/>
    </sheetView>
  </sheetViews>
  <sheetFormatPr baseColWidth="10" defaultColWidth="11.3515625" defaultRowHeight="12.7" x14ac:dyDescent="0.4"/>
  <cols>
    <col min="1" max="1" width="15.64453125" style="52" customWidth="1"/>
    <col min="2" max="2" width="60.1171875" style="52" customWidth="1"/>
    <col min="3" max="16384" width="11.3515625" style="52"/>
  </cols>
  <sheetData>
    <row r="1" spans="1:5" ht="18" customHeight="1" thickBot="1" x14ac:dyDescent="0.45">
      <c r="A1" s="105" t="str">
        <f>Ergebnisse!A23</f>
        <v>Gesamtextrakt</v>
      </c>
      <c r="B1" s="106">
        <v>14</v>
      </c>
      <c r="C1" s="51">
        <f>MAX($A$3:$A$16)-1</f>
        <v>13</v>
      </c>
    </row>
    <row r="2" spans="1:5" ht="13" thickTop="1" x14ac:dyDescent="0.4">
      <c r="A2" s="53" t="s">
        <v>73</v>
      </c>
      <c r="B2" s="107" t="s">
        <v>74</v>
      </c>
      <c r="C2" s="52" t="s">
        <v>137</v>
      </c>
      <c r="E2" s="52" t="s">
        <v>438</v>
      </c>
    </row>
    <row r="3" spans="1:5" ht="25.35" x14ac:dyDescent="0.4">
      <c r="A3" s="55">
        <v>1</v>
      </c>
      <c r="B3" s="99" t="s">
        <v>393</v>
      </c>
      <c r="C3" s="108"/>
      <c r="E3" s="52">
        <v>2020</v>
      </c>
    </row>
    <row r="4" spans="1:5" ht="25.35" x14ac:dyDescent="0.4">
      <c r="A4" s="55">
        <v>2</v>
      </c>
      <c r="B4" s="99" t="s">
        <v>394</v>
      </c>
      <c r="C4" s="52" t="s">
        <v>75</v>
      </c>
      <c r="E4" s="52">
        <v>2020</v>
      </c>
    </row>
    <row r="5" spans="1:5" ht="25.35" x14ac:dyDescent="0.4">
      <c r="A5" s="55">
        <v>3</v>
      </c>
      <c r="B5" s="99" t="s">
        <v>0</v>
      </c>
      <c r="E5" s="52">
        <v>2020</v>
      </c>
    </row>
    <row r="6" spans="1:5" ht="25.35" x14ac:dyDescent="0.4">
      <c r="A6" s="55">
        <v>4</v>
      </c>
      <c r="B6" s="99" t="s">
        <v>1</v>
      </c>
      <c r="E6" s="52">
        <v>2017</v>
      </c>
    </row>
    <row r="7" spans="1:5" ht="25.35" x14ac:dyDescent="0.4">
      <c r="A7" s="55">
        <v>5</v>
      </c>
      <c r="B7" s="99" t="s">
        <v>127</v>
      </c>
      <c r="E7" s="52">
        <v>2020</v>
      </c>
    </row>
    <row r="8" spans="1:5" x14ac:dyDescent="0.4">
      <c r="A8" s="55">
        <v>6</v>
      </c>
      <c r="B8" s="99" t="s">
        <v>118</v>
      </c>
      <c r="E8" s="52">
        <v>2019</v>
      </c>
    </row>
    <row r="9" spans="1:5" ht="25.35" x14ac:dyDescent="0.4">
      <c r="A9" s="55">
        <v>7</v>
      </c>
      <c r="B9" s="99" t="s">
        <v>504</v>
      </c>
    </row>
    <row r="10" spans="1:5" x14ac:dyDescent="0.4">
      <c r="A10" s="55">
        <v>8</v>
      </c>
      <c r="B10" s="99" t="s">
        <v>119</v>
      </c>
      <c r="C10" s="15"/>
      <c r="E10" s="52">
        <v>2020</v>
      </c>
    </row>
    <row r="11" spans="1:5" x14ac:dyDescent="0.4">
      <c r="A11" s="55">
        <v>9</v>
      </c>
      <c r="B11" s="99" t="s">
        <v>146</v>
      </c>
      <c r="C11" s="15" t="s">
        <v>75</v>
      </c>
      <c r="E11" s="52">
        <v>2020</v>
      </c>
    </row>
    <row r="12" spans="1:5" x14ac:dyDescent="0.4">
      <c r="A12" s="55">
        <v>10</v>
      </c>
      <c r="B12" s="99" t="s">
        <v>62</v>
      </c>
      <c r="C12" s="15"/>
      <c r="E12" s="52">
        <v>2019</v>
      </c>
    </row>
    <row r="13" spans="1:5" x14ac:dyDescent="0.4">
      <c r="A13" s="55">
        <v>11</v>
      </c>
      <c r="B13" s="99" t="s">
        <v>525</v>
      </c>
      <c r="C13" s="15"/>
    </row>
    <row r="14" spans="1:5" ht="25.35" x14ac:dyDescent="0.4">
      <c r="A14" s="55">
        <v>12</v>
      </c>
      <c r="B14" s="99" t="s">
        <v>543</v>
      </c>
      <c r="C14" s="15"/>
    </row>
    <row r="15" spans="1:5" x14ac:dyDescent="0.4">
      <c r="A15" s="55">
        <v>13</v>
      </c>
      <c r="B15" s="99" t="s">
        <v>197</v>
      </c>
    </row>
    <row r="16" spans="1:5" x14ac:dyDescent="0.4">
      <c r="A16" s="55">
        <v>14</v>
      </c>
      <c r="B16" s="41" t="s">
        <v>486</v>
      </c>
    </row>
    <row r="18" spans="3:3" x14ac:dyDescent="0.4">
      <c r="C18" s="56" t="s">
        <v>503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1F78-B091-4DE2-9F09-43C8C6908C53}">
  <dimension ref="A1"/>
  <sheetViews>
    <sheetView workbookViewId="0"/>
  </sheetViews>
  <sheetFormatPr baseColWidth="10" defaultColWidth="11.41015625" defaultRowHeight="14" x14ac:dyDescent="0.45"/>
  <cols>
    <col min="1" max="16384" width="11.41015625" style="61"/>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2"/>
  <dimension ref="A1:E17"/>
  <sheetViews>
    <sheetView workbookViewId="0">
      <selection activeCell="E20" sqref="E20"/>
    </sheetView>
  </sheetViews>
  <sheetFormatPr baseColWidth="10" defaultColWidth="11.3515625" defaultRowHeight="12.7" x14ac:dyDescent="0.4"/>
  <cols>
    <col min="1" max="1" width="18.64453125" style="52" customWidth="1"/>
    <col min="2" max="2" width="64" style="55" customWidth="1"/>
    <col min="3" max="16384" width="11.3515625" style="52"/>
  </cols>
  <sheetData>
    <row r="1" spans="1:5" ht="63.7" thickBot="1" x14ac:dyDescent="0.45">
      <c r="A1" s="96" t="str">
        <f>Ergebnisse!A24</f>
        <v>Vergärbare Zucker
(Summe Glucose + Fructose, 
auch Reduzierende Zucker - 1 g/l)</v>
      </c>
      <c r="B1" s="51">
        <v>14</v>
      </c>
      <c r="C1" s="51">
        <f>MAX($A$3:$A$16)-1</f>
        <v>13</v>
      </c>
    </row>
    <row r="2" spans="1:5" x14ac:dyDescent="0.4">
      <c r="A2" s="102" t="s">
        <v>73</v>
      </c>
      <c r="B2" s="102" t="s">
        <v>74</v>
      </c>
      <c r="C2" s="103" t="s">
        <v>137</v>
      </c>
      <c r="E2" s="52" t="s">
        <v>438</v>
      </c>
    </row>
    <row r="3" spans="1:5" ht="25.35" x14ac:dyDescent="0.4">
      <c r="A3" s="23">
        <v>1</v>
      </c>
      <c r="B3" s="99" t="s">
        <v>378</v>
      </c>
      <c r="C3" s="24"/>
      <c r="E3" s="52">
        <v>2017</v>
      </c>
    </row>
    <row r="4" spans="1:5" ht="25.35" x14ac:dyDescent="0.4">
      <c r="A4" s="23">
        <v>2</v>
      </c>
      <c r="B4" s="99" t="s">
        <v>234</v>
      </c>
      <c r="C4" s="25"/>
      <c r="D4" s="15"/>
      <c r="E4" s="52">
        <v>2020</v>
      </c>
    </row>
    <row r="5" spans="1:5" ht="25.35" x14ac:dyDescent="0.4">
      <c r="A5" s="23">
        <v>3</v>
      </c>
      <c r="B5" s="99" t="s">
        <v>235</v>
      </c>
      <c r="C5" s="25" t="s">
        <v>75</v>
      </c>
      <c r="D5" s="15"/>
      <c r="E5" s="52">
        <v>2020</v>
      </c>
    </row>
    <row r="6" spans="1:5" ht="25.35" x14ac:dyDescent="0.4">
      <c r="A6" s="23">
        <v>4</v>
      </c>
      <c r="B6" s="99" t="s">
        <v>236</v>
      </c>
      <c r="C6" s="25"/>
      <c r="D6" s="15"/>
      <c r="E6" s="52">
        <v>2020</v>
      </c>
    </row>
    <row r="7" spans="1:5" ht="33" customHeight="1" x14ac:dyDescent="0.4">
      <c r="A7" s="23">
        <v>5</v>
      </c>
      <c r="B7" s="99" t="s">
        <v>237</v>
      </c>
      <c r="C7" s="25" t="s">
        <v>75</v>
      </c>
      <c r="D7" s="15"/>
      <c r="E7" s="52">
        <v>2020</v>
      </c>
    </row>
    <row r="8" spans="1:5" x14ac:dyDescent="0.4">
      <c r="A8" s="23">
        <v>6</v>
      </c>
      <c r="B8" s="99" t="s">
        <v>120</v>
      </c>
      <c r="C8" s="25"/>
      <c r="D8" s="15"/>
      <c r="E8" s="52">
        <v>2020</v>
      </c>
    </row>
    <row r="9" spans="1:5" x14ac:dyDescent="0.4">
      <c r="A9" s="23">
        <v>7</v>
      </c>
      <c r="B9" s="99" t="s">
        <v>121</v>
      </c>
      <c r="C9" s="25"/>
      <c r="D9" s="15"/>
      <c r="E9" s="52">
        <v>2019</v>
      </c>
    </row>
    <row r="10" spans="1:5" x14ac:dyDescent="0.4">
      <c r="A10" s="23">
        <v>8</v>
      </c>
      <c r="B10" s="99" t="s">
        <v>383</v>
      </c>
      <c r="C10" s="25"/>
      <c r="D10" s="15"/>
      <c r="E10" s="52">
        <v>2017</v>
      </c>
    </row>
    <row r="11" spans="1:5" x14ac:dyDescent="0.4">
      <c r="A11" s="23">
        <v>9</v>
      </c>
      <c r="B11" s="99" t="s">
        <v>91</v>
      </c>
      <c r="C11" s="55"/>
      <c r="D11" s="14"/>
      <c r="E11" s="52">
        <v>2017</v>
      </c>
    </row>
    <row r="12" spans="1:5" x14ac:dyDescent="0.4">
      <c r="A12" s="23">
        <v>10</v>
      </c>
      <c r="B12" s="99" t="s">
        <v>526</v>
      </c>
      <c r="C12" s="55"/>
      <c r="D12" s="14"/>
      <c r="E12" s="52">
        <v>2020</v>
      </c>
    </row>
    <row r="13" spans="1:5" ht="14.35" x14ac:dyDescent="0.4">
      <c r="A13" s="23">
        <v>11</v>
      </c>
      <c r="B13" s="41" t="s">
        <v>487</v>
      </c>
      <c r="C13" s="55"/>
      <c r="D13" s="14"/>
      <c r="E13" s="116">
        <v>2015</v>
      </c>
    </row>
    <row r="14" spans="1:5" x14ac:dyDescent="0.4">
      <c r="A14" s="23">
        <v>12</v>
      </c>
      <c r="B14" s="41" t="s">
        <v>561</v>
      </c>
      <c r="C14" s="55"/>
      <c r="D14" s="14"/>
      <c r="E14" s="116"/>
    </row>
    <row r="15" spans="1:5" x14ac:dyDescent="0.4">
      <c r="A15" s="23">
        <v>13</v>
      </c>
      <c r="B15" s="99" t="s">
        <v>197</v>
      </c>
    </row>
    <row r="16" spans="1:5" x14ac:dyDescent="0.4">
      <c r="A16" s="23">
        <v>14</v>
      </c>
      <c r="B16" s="41" t="s">
        <v>486</v>
      </c>
    </row>
    <row r="17" spans="2:2" x14ac:dyDescent="0.4">
      <c r="B17"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2"/>
  <sheetViews>
    <sheetView workbookViewId="0">
      <selection activeCell="E20" sqref="E20"/>
    </sheetView>
  </sheetViews>
  <sheetFormatPr baseColWidth="10" defaultColWidth="11" defaultRowHeight="12.7" x14ac:dyDescent="0.4"/>
  <cols>
    <col min="1" max="1" width="30.3515625" style="41" customWidth="1"/>
    <col min="2" max="2" width="61.87890625" style="41" bestFit="1" customWidth="1"/>
    <col min="3" max="16384" width="11" style="41"/>
  </cols>
  <sheetData>
    <row r="1" spans="1:3" ht="51" thickBot="1" x14ac:dyDescent="0.45">
      <c r="A1" s="96" t="s">
        <v>488</v>
      </c>
      <c r="B1" s="51">
        <v>7</v>
      </c>
      <c r="C1" s="51">
        <f>MAX($A$3:$A$19)-1</f>
        <v>5</v>
      </c>
    </row>
    <row r="2" spans="1:3" x14ac:dyDescent="0.4">
      <c r="A2" s="102" t="s">
        <v>73</v>
      </c>
      <c r="B2" s="102" t="s">
        <v>74</v>
      </c>
      <c r="C2" s="103" t="s">
        <v>137</v>
      </c>
    </row>
    <row r="3" spans="1:3" x14ac:dyDescent="0.4">
      <c r="A3" s="104">
        <v>1</v>
      </c>
      <c r="B3" s="41" t="s">
        <v>21</v>
      </c>
    </row>
    <row r="4" spans="1:3" x14ac:dyDescent="0.4">
      <c r="A4" s="104">
        <v>2</v>
      </c>
      <c r="B4" s="41" t="s">
        <v>22</v>
      </c>
    </row>
    <row r="5" spans="1:3" x14ac:dyDescent="0.4">
      <c r="A5" s="104">
        <v>3</v>
      </c>
      <c r="B5" s="41" t="s">
        <v>23</v>
      </c>
    </row>
    <row r="6" spans="1:3" x14ac:dyDescent="0.4">
      <c r="A6" s="104">
        <v>4</v>
      </c>
      <c r="B6" s="41" t="s">
        <v>364</v>
      </c>
    </row>
    <row r="7" spans="1:3" x14ac:dyDescent="0.4">
      <c r="A7" s="104">
        <v>5</v>
      </c>
      <c r="B7" s="41" t="s">
        <v>362</v>
      </c>
    </row>
    <row r="8" spans="1:3" x14ac:dyDescent="0.4">
      <c r="A8" s="104">
        <v>6</v>
      </c>
      <c r="B8" s="41" t="s">
        <v>363</v>
      </c>
    </row>
    <row r="9" spans="1:3" x14ac:dyDescent="0.4">
      <c r="B9" s="41" t="s">
        <v>486</v>
      </c>
    </row>
    <row r="11" spans="1:3" x14ac:dyDescent="0.4">
      <c r="B11" s="41" t="s">
        <v>358</v>
      </c>
    </row>
    <row r="12" spans="1:3" x14ac:dyDescent="0.4">
      <c r="B12" s="41" t="s">
        <v>456</v>
      </c>
    </row>
  </sheetData>
  <phoneticPr fontId="0" type="noConversion"/>
  <pageMargins left="0.7" right="0.7" top="0.78740157499999996" bottom="0.78740157499999996"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3"/>
  <dimension ref="A1:E24"/>
  <sheetViews>
    <sheetView workbookViewId="0">
      <selection activeCell="E20" sqref="E20"/>
    </sheetView>
  </sheetViews>
  <sheetFormatPr baseColWidth="10" defaultColWidth="11.3515625" defaultRowHeight="12.7" x14ac:dyDescent="0.4"/>
  <cols>
    <col min="1" max="1" width="13.1171875" style="52" customWidth="1"/>
    <col min="2" max="2" width="71.3515625" style="52" customWidth="1"/>
    <col min="3" max="16384" width="11.3515625" style="52"/>
  </cols>
  <sheetData>
    <row r="1" spans="1:5" ht="25.7" thickBot="1" x14ac:dyDescent="0.45">
      <c r="A1" s="50" t="str">
        <f>Ergebnisse!A25</f>
        <v>Glucose, wasserfrei</v>
      </c>
      <c r="B1" s="51">
        <v>17</v>
      </c>
      <c r="C1" s="51">
        <f>MAX($A$3:$A$19)-1</f>
        <v>16</v>
      </c>
    </row>
    <row r="2" spans="1:5" ht="13" thickTop="1" x14ac:dyDescent="0.4">
      <c r="A2" s="53" t="s">
        <v>73</v>
      </c>
      <c r="B2" s="53" t="s">
        <v>74</v>
      </c>
      <c r="C2" s="52" t="s">
        <v>137</v>
      </c>
      <c r="E2" s="52" t="s">
        <v>438</v>
      </c>
    </row>
    <row r="3" spans="1:5" x14ac:dyDescent="0.4">
      <c r="A3" s="23">
        <v>1</v>
      </c>
      <c r="B3" s="54" t="s">
        <v>238</v>
      </c>
      <c r="C3" s="24"/>
      <c r="E3" s="52">
        <v>2020</v>
      </c>
    </row>
    <row r="4" spans="1:5" x14ac:dyDescent="0.4">
      <c r="A4" s="23">
        <v>2</v>
      </c>
      <c r="B4" s="54" t="s">
        <v>239</v>
      </c>
      <c r="C4" s="25" t="s">
        <v>75</v>
      </c>
      <c r="E4" s="52">
        <v>2020</v>
      </c>
    </row>
    <row r="5" spans="1:5" ht="25.35" x14ac:dyDescent="0.4">
      <c r="A5" s="23">
        <v>3</v>
      </c>
      <c r="B5" s="54" t="s">
        <v>242</v>
      </c>
      <c r="C5" s="25"/>
      <c r="E5" s="52">
        <v>2020</v>
      </c>
    </row>
    <row r="6" spans="1:5" ht="32.25" customHeight="1" x14ac:dyDescent="0.4">
      <c r="A6" s="23">
        <v>4</v>
      </c>
      <c r="B6" s="54" t="s">
        <v>240</v>
      </c>
      <c r="C6" s="25" t="s">
        <v>75</v>
      </c>
      <c r="E6" s="52">
        <v>2020</v>
      </c>
    </row>
    <row r="7" spans="1:5" x14ac:dyDescent="0.4">
      <c r="A7" s="23">
        <v>5</v>
      </c>
      <c r="B7" s="54" t="s">
        <v>333</v>
      </c>
      <c r="C7" s="25"/>
      <c r="E7" s="52">
        <v>2020</v>
      </c>
    </row>
    <row r="8" spans="1:5" x14ac:dyDescent="0.4">
      <c r="A8" s="23">
        <v>6</v>
      </c>
      <c r="B8" s="54" t="s">
        <v>334</v>
      </c>
      <c r="C8" s="25"/>
      <c r="E8" s="52">
        <v>2020</v>
      </c>
    </row>
    <row r="9" spans="1:5" x14ac:dyDescent="0.4">
      <c r="A9" s="23">
        <v>7</v>
      </c>
      <c r="B9" s="54" t="s">
        <v>335</v>
      </c>
      <c r="C9" s="25"/>
      <c r="E9" s="52">
        <v>2017</v>
      </c>
    </row>
    <row r="10" spans="1:5" x14ac:dyDescent="0.4">
      <c r="A10" s="23">
        <v>8</v>
      </c>
      <c r="B10" s="54" t="s">
        <v>336</v>
      </c>
      <c r="C10" s="25"/>
      <c r="E10" s="52">
        <v>2020</v>
      </c>
    </row>
    <row r="11" spans="1:5" x14ac:dyDescent="0.4">
      <c r="A11" s="23">
        <v>9</v>
      </c>
      <c r="B11" s="54" t="s">
        <v>61</v>
      </c>
      <c r="C11" s="25"/>
      <c r="E11" s="52">
        <v>2019</v>
      </c>
    </row>
    <row r="12" spans="1:5" x14ac:dyDescent="0.4">
      <c r="A12" s="23">
        <v>10</v>
      </c>
      <c r="B12" s="54" t="s">
        <v>395</v>
      </c>
      <c r="C12" s="25" t="s">
        <v>75</v>
      </c>
      <c r="E12" s="52">
        <v>2020</v>
      </c>
    </row>
    <row r="13" spans="1:5" x14ac:dyDescent="0.4">
      <c r="A13" s="23">
        <v>11</v>
      </c>
      <c r="B13" s="54" t="s">
        <v>91</v>
      </c>
      <c r="C13" s="25"/>
      <c r="E13" s="52">
        <v>2019</v>
      </c>
    </row>
    <row r="14" spans="1:5" ht="14.35" x14ac:dyDescent="0.4">
      <c r="A14" s="23">
        <v>12</v>
      </c>
      <c r="B14" s="41" t="s">
        <v>487</v>
      </c>
      <c r="C14" s="25"/>
      <c r="E14" s="116">
        <v>2015</v>
      </c>
    </row>
    <row r="15" spans="1:5" x14ac:dyDescent="0.4">
      <c r="A15" s="23">
        <v>13</v>
      </c>
      <c r="B15" s="41" t="s">
        <v>562</v>
      </c>
      <c r="C15" s="25"/>
      <c r="E15" s="116"/>
    </row>
    <row r="16" spans="1:5" x14ac:dyDescent="0.4">
      <c r="A16" s="23">
        <v>14</v>
      </c>
      <c r="B16" s="41" t="s">
        <v>563</v>
      </c>
      <c r="C16" s="25"/>
      <c r="E16" s="116"/>
    </row>
    <row r="17" spans="1:5" x14ac:dyDescent="0.4">
      <c r="A17" s="23">
        <v>15</v>
      </c>
      <c r="B17" s="41" t="s">
        <v>371</v>
      </c>
      <c r="C17" s="25"/>
      <c r="E17" s="116"/>
    </row>
    <row r="18" spans="1:5" x14ac:dyDescent="0.4">
      <c r="A18" s="23">
        <v>16</v>
      </c>
      <c r="B18" s="55" t="s">
        <v>197</v>
      </c>
      <c r="C18" s="55"/>
    </row>
    <row r="19" spans="1:5" x14ac:dyDescent="0.4">
      <c r="A19" s="23">
        <v>17</v>
      </c>
      <c r="B19" s="41" t="s">
        <v>486</v>
      </c>
    </row>
    <row r="20" spans="1:5" x14ac:dyDescent="0.4">
      <c r="B20" s="41"/>
    </row>
    <row r="22" spans="1:5" x14ac:dyDescent="0.4">
      <c r="B22" s="52" t="s">
        <v>502</v>
      </c>
      <c r="C22" s="56" t="s">
        <v>503</v>
      </c>
    </row>
    <row r="23" spans="1:5" x14ac:dyDescent="0.4">
      <c r="B23" s="52" t="s">
        <v>505</v>
      </c>
      <c r="C23" s="52" t="s">
        <v>455</v>
      </c>
      <c r="D23" s="122" t="s">
        <v>518</v>
      </c>
    </row>
    <row r="24" spans="1:5" x14ac:dyDescent="0.4">
      <c r="B24" s="52" t="s">
        <v>506</v>
      </c>
      <c r="C24" s="52" t="s">
        <v>455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4"/>
  <dimension ref="A1:E26"/>
  <sheetViews>
    <sheetView workbookViewId="0">
      <selection activeCell="E20" sqref="E20"/>
    </sheetView>
  </sheetViews>
  <sheetFormatPr baseColWidth="10" defaultColWidth="11.3515625" defaultRowHeight="12.7" x14ac:dyDescent="0.4"/>
  <cols>
    <col min="1" max="1" width="13.1171875" style="52" customWidth="1"/>
    <col min="2" max="2" width="70.3515625" style="52" bestFit="1" customWidth="1"/>
    <col min="3" max="16384" width="11.3515625" style="52"/>
  </cols>
  <sheetData>
    <row r="1" spans="1:5" ht="25.7" thickBot="1" x14ac:dyDescent="0.45">
      <c r="A1" s="50" t="str">
        <f>Ergebnisse!A26</f>
        <v>Fructose, wasserfrei</v>
      </c>
      <c r="B1" s="51">
        <v>16</v>
      </c>
      <c r="C1" s="51">
        <f>MAX($A$3:$A$18)-1</f>
        <v>15</v>
      </c>
    </row>
    <row r="2" spans="1:5" ht="13" thickTop="1" x14ac:dyDescent="0.4">
      <c r="A2" s="53" t="s">
        <v>73</v>
      </c>
      <c r="B2" s="53" t="s">
        <v>74</v>
      </c>
      <c r="C2" s="52" t="s">
        <v>137</v>
      </c>
      <c r="E2" s="52" t="s">
        <v>438</v>
      </c>
    </row>
    <row r="3" spans="1:5" x14ac:dyDescent="0.4">
      <c r="A3" s="23">
        <v>1</v>
      </c>
      <c r="B3" s="54" t="s">
        <v>238</v>
      </c>
      <c r="C3" s="24"/>
      <c r="E3" s="52">
        <v>2020</v>
      </c>
    </row>
    <row r="4" spans="1:5" x14ac:dyDescent="0.4">
      <c r="A4" s="23">
        <v>2</v>
      </c>
      <c r="B4" s="54" t="s">
        <v>239</v>
      </c>
      <c r="C4" s="25" t="s">
        <v>75</v>
      </c>
      <c r="E4" s="52">
        <v>2020</v>
      </c>
    </row>
    <row r="5" spans="1:5" ht="32.25" customHeight="1" x14ac:dyDescent="0.4">
      <c r="A5" s="23">
        <v>3</v>
      </c>
      <c r="B5" s="54" t="s">
        <v>236</v>
      </c>
      <c r="C5" s="25"/>
      <c r="E5" s="52">
        <v>2020</v>
      </c>
    </row>
    <row r="6" spans="1:5" ht="25.35" x14ac:dyDescent="0.4">
      <c r="A6" s="23">
        <v>4</v>
      </c>
      <c r="B6" s="54" t="s">
        <v>241</v>
      </c>
      <c r="C6" s="25" t="s">
        <v>75</v>
      </c>
      <c r="E6" s="52">
        <v>2020</v>
      </c>
    </row>
    <row r="7" spans="1:5" x14ac:dyDescent="0.4">
      <c r="A7" s="23">
        <v>5</v>
      </c>
      <c r="B7" s="54" t="s">
        <v>333</v>
      </c>
      <c r="C7" s="25"/>
      <c r="E7" s="52">
        <v>2020</v>
      </c>
    </row>
    <row r="8" spans="1:5" x14ac:dyDescent="0.4">
      <c r="A8" s="23">
        <v>6</v>
      </c>
      <c r="B8" s="54" t="s">
        <v>334</v>
      </c>
      <c r="C8" s="25"/>
      <c r="E8" s="52">
        <v>2020</v>
      </c>
    </row>
    <row r="9" spans="1:5" x14ac:dyDescent="0.4">
      <c r="A9" s="23">
        <v>7</v>
      </c>
      <c r="B9" s="54" t="s">
        <v>335</v>
      </c>
      <c r="C9" s="25"/>
      <c r="E9" s="52">
        <v>2017</v>
      </c>
    </row>
    <row r="10" spans="1:5" x14ac:dyDescent="0.4">
      <c r="A10" s="23">
        <v>8</v>
      </c>
      <c r="B10" s="54" t="s">
        <v>336</v>
      </c>
      <c r="C10" s="25"/>
      <c r="E10" s="52">
        <v>2020</v>
      </c>
    </row>
    <row r="11" spans="1:5" x14ac:dyDescent="0.4">
      <c r="A11" s="23">
        <v>9</v>
      </c>
      <c r="B11" s="54" t="s">
        <v>395</v>
      </c>
      <c r="C11" s="25" t="s">
        <v>75</v>
      </c>
      <c r="E11" s="52">
        <v>2020</v>
      </c>
    </row>
    <row r="12" spans="1:5" x14ac:dyDescent="0.4">
      <c r="A12" s="23">
        <v>10</v>
      </c>
      <c r="B12" s="54" t="s">
        <v>91</v>
      </c>
      <c r="C12" s="25"/>
      <c r="E12" s="52">
        <v>2020</v>
      </c>
    </row>
    <row r="13" spans="1:5" ht="14.35" x14ac:dyDescent="0.4">
      <c r="A13" s="23">
        <v>11</v>
      </c>
      <c r="B13" s="41" t="s">
        <v>487</v>
      </c>
      <c r="C13" s="25"/>
      <c r="E13" s="116">
        <v>2015</v>
      </c>
    </row>
    <row r="14" spans="1:5" x14ac:dyDescent="0.4">
      <c r="A14" s="23">
        <v>12</v>
      </c>
      <c r="B14" s="41" t="s">
        <v>562</v>
      </c>
      <c r="C14" s="25"/>
      <c r="E14" s="116"/>
    </row>
    <row r="15" spans="1:5" x14ac:dyDescent="0.4">
      <c r="A15" s="23">
        <v>13</v>
      </c>
      <c r="B15" s="41" t="s">
        <v>561</v>
      </c>
      <c r="C15" s="25"/>
      <c r="E15" s="116"/>
    </row>
    <row r="16" spans="1:5" x14ac:dyDescent="0.4">
      <c r="A16" s="23">
        <v>14</v>
      </c>
      <c r="B16" s="41" t="s">
        <v>371</v>
      </c>
      <c r="C16" s="25"/>
      <c r="E16" s="116"/>
    </row>
    <row r="17" spans="1:4" x14ac:dyDescent="0.4">
      <c r="A17" s="23">
        <v>15</v>
      </c>
      <c r="B17" s="55" t="s">
        <v>197</v>
      </c>
      <c r="C17" s="14"/>
    </row>
    <row r="18" spans="1:4" x14ac:dyDescent="0.4">
      <c r="A18" s="23">
        <v>16</v>
      </c>
      <c r="B18" s="41" t="s">
        <v>486</v>
      </c>
    </row>
    <row r="19" spans="1:4" x14ac:dyDescent="0.4">
      <c r="B19" s="41"/>
    </row>
    <row r="20" spans="1:4" x14ac:dyDescent="0.4">
      <c r="B20" s="52" t="s">
        <v>502</v>
      </c>
      <c r="C20" s="56" t="s">
        <v>503</v>
      </c>
    </row>
    <row r="21" spans="1:4" x14ac:dyDescent="0.4">
      <c r="B21" s="52" t="s">
        <v>505</v>
      </c>
      <c r="C21" s="52" t="s">
        <v>455</v>
      </c>
      <c r="D21" s="122" t="s">
        <v>518</v>
      </c>
    </row>
    <row r="22" spans="1:4" x14ac:dyDescent="0.4">
      <c r="B22" s="52" t="s">
        <v>506</v>
      </c>
      <c r="C22" s="52" t="s">
        <v>455</v>
      </c>
    </row>
    <row r="23" spans="1:4" x14ac:dyDescent="0.4">
      <c r="B23" s="52" t="s">
        <v>439</v>
      </c>
    </row>
    <row r="24" spans="1:4" x14ac:dyDescent="0.4">
      <c r="B24" s="52" t="s">
        <v>443</v>
      </c>
      <c r="C24" s="52" t="s">
        <v>455</v>
      </c>
      <c r="D24" s="52" t="s">
        <v>444</v>
      </c>
    </row>
    <row r="25" spans="1:4" x14ac:dyDescent="0.4">
      <c r="B25" s="52" t="s">
        <v>445</v>
      </c>
    </row>
    <row r="26" spans="1:4" x14ac:dyDescent="0.4">
      <c r="B26" s="52" t="s">
        <v>446</v>
      </c>
      <c r="C26" s="52" t="s">
        <v>455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8"/>
  <sheetViews>
    <sheetView workbookViewId="0">
      <selection activeCell="E20" sqref="E20"/>
    </sheetView>
  </sheetViews>
  <sheetFormatPr baseColWidth="10" defaultColWidth="11.3515625" defaultRowHeight="12.7" x14ac:dyDescent="0.4"/>
  <cols>
    <col min="1" max="1" width="13.1171875" style="52" customWidth="1"/>
    <col min="2" max="2" width="70.3515625" style="52" bestFit="1" customWidth="1"/>
    <col min="3" max="16384" width="11.3515625" style="52"/>
  </cols>
  <sheetData>
    <row r="1" spans="1:5" ht="13" thickBot="1" x14ac:dyDescent="0.45">
      <c r="A1" s="50" t="s">
        <v>27</v>
      </c>
      <c r="B1" s="51">
        <v>8</v>
      </c>
      <c r="C1" s="51">
        <f>MAX($A$3:$A$15)-1</f>
        <v>12</v>
      </c>
    </row>
    <row r="2" spans="1:5" ht="13" thickTop="1" x14ac:dyDescent="0.4">
      <c r="A2" s="53" t="s">
        <v>73</v>
      </c>
      <c r="B2" s="53" t="s">
        <v>74</v>
      </c>
      <c r="C2" s="52" t="s">
        <v>137</v>
      </c>
      <c r="E2" s="52" t="s">
        <v>438</v>
      </c>
    </row>
    <row r="3" spans="1:5" x14ac:dyDescent="0.4">
      <c r="A3" s="23">
        <v>1</v>
      </c>
      <c r="B3" s="54" t="s">
        <v>31</v>
      </c>
      <c r="C3" s="24"/>
    </row>
    <row r="4" spans="1:5" ht="25.35" x14ac:dyDescent="0.4">
      <c r="A4" s="23">
        <v>2</v>
      </c>
      <c r="B4" s="54" t="s">
        <v>33</v>
      </c>
      <c r="C4" s="25"/>
    </row>
    <row r="5" spans="1:5" x14ac:dyDescent="0.4">
      <c r="A5" s="23">
        <v>3</v>
      </c>
      <c r="B5" s="54" t="s">
        <v>32</v>
      </c>
      <c r="C5" s="25"/>
    </row>
    <row r="6" spans="1:5" ht="25.35" x14ac:dyDescent="0.4">
      <c r="A6" s="23">
        <v>4</v>
      </c>
      <c r="B6" s="54" t="s">
        <v>236</v>
      </c>
      <c r="C6" s="25"/>
    </row>
    <row r="7" spans="1:5" ht="25.35" x14ac:dyDescent="0.4">
      <c r="A7" s="23">
        <v>5</v>
      </c>
      <c r="B7" s="54" t="s">
        <v>241</v>
      </c>
      <c r="C7" s="25"/>
    </row>
    <row r="8" spans="1:5" x14ac:dyDescent="0.4">
      <c r="A8" s="23">
        <v>6</v>
      </c>
      <c r="B8" s="54" t="s">
        <v>91</v>
      </c>
      <c r="C8" s="25"/>
    </row>
    <row r="9" spans="1:5" x14ac:dyDescent="0.4">
      <c r="A9" s="23">
        <v>7</v>
      </c>
      <c r="B9" s="54" t="s">
        <v>366</v>
      </c>
      <c r="C9" s="25"/>
    </row>
    <row r="10" spans="1:5" x14ac:dyDescent="0.4">
      <c r="A10" s="23">
        <v>8</v>
      </c>
      <c r="B10" s="54" t="s">
        <v>395</v>
      </c>
      <c r="C10" s="25" t="s">
        <v>75</v>
      </c>
    </row>
    <row r="11" spans="1:5" x14ac:dyDescent="0.4">
      <c r="A11" s="23">
        <v>9</v>
      </c>
      <c r="B11" s="54" t="s">
        <v>365</v>
      </c>
      <c r="C11" s="25"/>
    </row>
    <row r="12" spans="1:5" x14ac:dyDescent="0.4">
      <c r="A12" s="23">
        <v>10</v>
      </c>
      <c r="B12" s="54" t="s">
        <v>368</v>
      </c>
      <c r="C12" s="25"/>
    </row>
    <row r="13" spans="1:5" x14ac:dyDescent="0.4">
      <c r="A13" s="23">
        <v>11</v>
      </c>
      <c r="B13" s="54" t="s">
        <v>369</v>
      </c>
      <c r="C13" s="25"/>
    </row>
    <row r="14" spans="1:5" x14ac:dyDescent="0.4">
      <c r="A14" s="23">
        <v>12</v>
      </c>
      <c r="B14" s="54" t="s">
        <v>197</v>
      </c>
      <c r="C14" s="14"/>
    </row>
    <row r="15" spans="1:5" x14ac:dyDescent="0.4">
      <c r="A15" s="23">
        <v>13</v>
      </c>
      <c r="B15" s="41" t="s">
        <v>486</v>
      </c>
    </row>
    <row r="17" spans="2:2" x14ac:dyDescent="0.4">
      <c r="B17" s="52" t="s">
        <v>457</v>
      </c>
    </row>
    <row r="18" spans="2:2" x14ac:dyDescent="0.4">
      <c r="B18" s="52" t="s">
        <v>448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5"/>
  <dimension ref="A1:G18"/>
  <sheetViews>
    <sheetView workbookViewId="0">
      <selection activeCell="E20" sqref="E20"/>
    </sheetView>
  </sheetViews>
  <sheetFormatPr baseColWidth="10" defaultColWidth="11.3515625" defaultRowHeight="12.7" x14ac:dyDescent="0.4"/>
  <cols>
    <col min="1" max="1" width="15.1171875" style="52" customWidth="1"/>
    <col min="2" max="2" width="64.64453125" style="52" customWidth="1"/>
    <col min="3" max="16384" width="11.3515625" style="52"/>
  </cols>
  <sheetData>
    <row r="1" spans="1:7" ht="25.7" thickBot="1" x14ac:dyDescent="0.45">
      <c r="A1" s="50" t="str">
        <f>Ergebnisse!A27</f>
        <v>Gesamtsäure (als Weinsäure)</v>
      </c>
      <c r="B1" s="51">
        <v>11</v>
      </c>
      <c r="C1" s="51">
        <f>MAX($A$3:$A$13)-1</f>
        <v>10</v>
      </c>
    </row>
    <row r="2" spans="1:7" ht="13" thickTop="1" x14ac:dyDescent="0.4">
      <c r="A2" s="53" t="s">
        <v>73</v>
      </c>
      <c r="B2" s="53" t="s">
        <v>74</v>
      </c>
      <c r="C2" s="101" t="s">
        <v>345</v>
      </c>
      <c r="E2" s="52" t="s">
        <v>438</v>
      </c>
    </row>
    <row r="3" spans="1:7" ht="18.75" customHeight="1" x14ac:dyDescent="0.4">
      <c r="A3" s="55">
        <v>1</v>
      </c>
      <c r="B3" s="54" t="s">
        <v>224</v>
      </c>
      <c r="C3" s="15"/>
      <c r="E3" s="52">
        <v>2020</v>
      </c>
    </row>
    <row r="4" spans="1:7" x14ac:dyDescent="0.4">
      <c r="A4" s="55">
        <v>2</v>
      </c>
      <c r="B4" s="54" t="s">
        <v>225</v>
      </c>
      <c r="C4" s="15" t="s">
        <v>75</v>
      </c>
      <c r="E4" s="52">
        <v>2020</v>
      </c>
    </row>
    <row r="5" spans="1:7" ht="25.35" x14ac:dyDescent="0.4">
      <c r="A5" s="55">
        <v>3</v>
      </c>
      <c r="B5" s="54" t="s">
        <v>226</v>
      </c>
      <c r="C5" s="15"/>
      <c r="E5" s="52">
        <v>2017</v>
      </c>
    </row>
    <row r="6" spans="1:7" x14ac:dyDescent="0.4">
      <c r="A6" s="55">
        <v>4</v>
      </c>
      <c r="B6" s="54" t="s">
        <v>227</v>
      </c>
      <c r="C6" s="15" t="s">
        <v>75</v>
      </c>
    </row>
    <row r="7" spans="1:7" x14ac:dyDescent="0.4">
      <c r="A7" s="55">
        <v>5</v>
      </c>
      <c r="B7" s="54" t="s">
        <v>389</v>
      </c>
      <c r="C7" s="15"/>
      <c r="E7" s="52">
        <v>2017</v>
      </c>
    </row>
    <row r="8" spans="1:7" ht="25.35" x14ac:dyDescent="0.4">
      <c r="A8" s="55">
        <v>6</v>
      </c>
      <c r="B8" s="54" t="s">
        <v>515</v>
      </c>
      <c r="C8" s="15"/>
      <c r="E8" s="116">
        <v>2015</v>
      </c>
      <c r="G8" s="116"/>
    </row>
    <row r="9" spans="1:7" ht="25.35" x14ac:dyDescent="0.4">
      <c r="A9" s="55">
        <v>7</v>
      </c>
      <c r="B9" s="54" t="s">
        <v>92</v>
      </c>
      <c r="C9" s="14"/>
      <c r="E9" s="52">
        <v>2020</v>
      </c>
    </row>
    <row r="10" spans="1:7" x14ac:dyDescent="0.4">
      <c r="A10" s="55">
        <v>8</v>
      </c>
      <c r="B10" s="54" t="s">
        <v>91</v>
      </c>
      <c r="C10" s="14"/>
      <c r="E10" s="52">
        <v>2017</v>
      </c>
    </row>
    <row r="11" spans="1:7" x14ac:dyDescent="0.4">
      <c r="A11" s="55">
        <v>9</v>
      </c>
      <c r="B11" s="54" t="s">
        <v>544</v>
      </c>
      <c r="C11" s="14"/>
    </row>
    <row r="12" spans="1:7" x14ac:dyDescent="0.4">
      <c r="A12" s="55">
        <v>10</v>
      </c>
      <c r="B12" s="55" t="s">
        <v>197</v>
      </c>
      <c r="C12" s="14"/>
    </row>
    <row r="13" spans="1:7" x14ac:dyDescent="0.4">
      <c r="A13" s="55">
        <v>11</v>
      </c>
      <c r="B13" s="41" t="s">
        <v>486</v>
      </c>
    </row>
    <row r="15" spans="1:7" x14ac:dyDescent="0.4">
      <c r="C15" s="56" t="s">
        <v>503</v>
      </c>
    </row>
    <row r="16" spans="1:7" x14ac:dyDescent="0.4">
      <c r="B16" s="52" t="s">
        <v>445</v>
      </c>
    </row>
    <row r="17" spans="2:3" x14ac:dyDescent="0.4">
      <c r="B17" s="52" t="s">
        <v>507</v>
      </c>
      <c r="C17" s="52" t="s">
        <v>454</v>
      </c>
    </row>
    <row r="18" spans="2:3" x14ac:dyDescent="0.4">
      <c r="B18" s="52" t="s">
        <v>447</v>
      </c>
      <c r="C18" s="52" t="s">
        <v>454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G16"/>
  <sheetViews>
    <sheetView workbookViewId="0">
      <selection activeCell="E20" sqref="E20"/>
    </sheetView>
  </sheetViews>
  <sheetFormatPr baseColWidth="10" defaultColWidth="11.3515625" defaultRowHeight="12.7" x14ac:dyDescent="0.4"/>
  <cols>
    <col min="1" max="1" width="13.1171875" style="52" customWidth="1"/>
    <col min="2" max="2" width="53" style="52" bestFit="1" customWidth="1"/>
    <col min="3" max="16384" width="11.3515625" style="52"/>
  </cols>
  <sheetData>
    <row r="1" spans="1:7" ht="13" thickBot="1" x14ac:dyDescent="0.45">
      <c r="A1" s="50" t="str">
        <f>Ergebnisse!A28</f>
        <v>Weinsäure</v>
      </c>
      <c r="B1" s="51">
        <v>10</v>
      </c>
      <c r="C1" s="51">
        <f>MAX($A$3:$A$23)-1</f>
        <v>9</v>
      </c>
    </row>
    <row r="2" spans="1:7" ht="13" thickTop="1" x14ac:dyDescent="0.4">
      <c r="A2" s="53" t="s">
        <v>73</v>
      </c>
      <c r="B2" s="53" t="s">
        <v>74</v>
      </c>
      <c r="C2" s="52" t="s">
        <v>137</v>
      </c>
      <c r="E2" s="52" t="s">
        <v>438</v>
      </c>
    </row>
    <row r="3" spans="1:7" ht="38" x14ac:dyDescent="0.4">
      <c r="A3" s="23">
        <v>1</v>
      </c>
      <c r="B3" s="54" t="s">
        <v>384</v>
      </c>
      <c r="C3" s="24"/>
      <c r="E3" s="52">
        <v>2020</v>
      </c>
    </row>
    <row r="4" spans="1:7" ht="38" x14ac:dyDescent="0.4">
      <c r="A4" s="23">
        <v>2</v>
      </c>
      <c r="B4" s="54" t="s">
        <v>385</v>
      </c>
      <c r="C4" s="25"/>
      <c r="E4" s="52">
        <v>2020</v>
      </c>
    </row>
    <row r="5" spans="1:7" x14ac:dyDescent="0.4">
      <c r="A5" s="23">
        <v>3</v>
      </c>
      <c r="B5" s="54" t="s">
        <v>125</v>
      </c>
      <c r="C5" s="25"/>
      <c r="E5" s="52">
        <v>2020</v>
      </c>
    </row>
    <row r="6" spans="1:7" x14ac:dyDescent="0.4">
      <c r="A6" s="23">
        <v>4</v>
      </c>
      <c r="B6" s="54" t="s">
        <v>63</v>
      </c>
      <c r="C6" s="55"/>
      <c r="E6" s="52">
        <v>2020</v>
      </c>
    </row>
    <row r="7" spans="1:7" x14ac:dyDescent="0.4">
      <c r="A7" s="23">
        <v>5</v>
      </c>
      <c r="B7" s="14" t="s">
        <v>370</v>
      </c>
      <c r="E7" s="52">
        <v>2020</v>
      </c>
    </row>
    <row r="8" spans="1:7" ht="25.35" x14ac:dyDescent="0.4">
      <c r="A8" s="23">
        <v>6</v>
      </c>
      <c r="B8" s="14" t="s">
        <v>519</v>
      </c>
      <c r="C8" s="52" t="s">
        <v>75</v>
      </c>
      <c r="E8" s="52">
        <v>2020</v>
      </c>
      <c r="G8" s="116"/>
    </row>
    <row r="9" spans="1:7" x14ac:dyDescent="0.4">
      <c r="A9" s="23">
        <v>7</v>
      </c>
      <c r="B9" s="14" t="s">
        <v>91</v>
      </c>
      <c r="E9" s="52">
        <v>2020</v>
      </c>
    </row>
    <row r="10" spans="1:7" ht="14.35" x14ac:dyDescent="0.4">
      <c r="A10" s="23">
        <v>8</v>
      </c>
      <c r="B10" s="41" t="s">
        <v>487</v>
      </c>
      <c r="E10" s="116">
        <v>2015</v>
      </c>
    </row>
    <row r="11" spans="1:7" x14ac:dyDescent="0.4">
      <c r="A11" s="23">
        <v>9</v>
      </c>
      <c r="B11" s="14" t="s">
        <v>197</v>
      </c>
    </row>
    <row r="12" spans="1:7" x14ac:dyDescent="0.4">
      <c r="A12" s="23">
        <v>10</v>
      </c>
      <c r="B12" s="41" t="s">
        <v>486</v>
      </c>
    </row>
    <row r="15" spans="1:7" x14ac:dyDescent="0.4">
      <c r="B15" s="52" t="s">
        <v>501</v>
      </c>
      <c r="D15" s="56" t="s">
        <v>503</v>
      </c>
    </row>
    <row r="16" spans="1:7" x14ac:dyDescent="0.4">
      <c r="B16" s="52" t="s">
        <v>500</v>
      </c>
      <c r="D16" s="52" t="s">
        <v>516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7"/>
  <dimension ref="A1:E11"/>
  <sheetViews>
    <sheetView workbookViewId="0">
      <selection activeCell="E20" sqref="E20"/>
    </sheetView>
  </sheetViews>
  <sheetFormatPr baseColWidth="10" defaultColWidth="11.3515625" defaultRowHeight="12.7" x14ac:dyDescent="0.4"/>
  <cols>
    <col min="1" max="1" width="17.3515625" style="52" bestFit="1" customWidth="1"/>
    <col min="2" max="2" width="55.1171875" style="52" customWidth="1"/>
    <col min="3" max="16384" width="11.3515625" style="52"/>
  </cols>
  <sheetData>
    <row r="1" spans="1:5" ht="13" thickBot="1" x14ac:dyDescent="0.45">
      <c r="A1" s="50" t="str">
        <f>Ergebnisse!A29</f>
        <v>Äpfelsäure, gesamt</v>
      </c>
      <c r="B1" s="51">
        <v>9</v>
      </c>
      <c r="C1" s="51">
        <f>MAX($A$3:$A$11)-1</f>
        <v>8</v>
      </c>
    </row>
    <row r="2" spans="1:5" ht="13" thickTop="1" x14ac:dyDescent="0.4">
      <c r="A2" s="53" t="s">
        <v>73</v>
      </c>
      <c r="B2" s="53" t="s">
        <v>74</v>
      </c>
      <c r="C2" s="52" t="s">
        <v>345</v>
      </c>
      <c r="E2" s="52" t="s">
        <v>438</v>
      </c>
    </row>
    <row r="3" spans="1:5" ht="25.35" x14ac:dyDescent="0.4">
      <c r="A3" s="23">
        <v>1</v>
      </c>
      <c r="B3" s="54" t="s">
        <v>252</v>
      </c>
      <c r="C3" s="24"/>
      <c r="E3" s="52">
        <v>2020</v>
      </c>
    </row>
    <row r="4" spans="1:5" ht="33" customHeight="1" x14ac:dyDescent="0.4">
      <c r="A4" s="23">
        <v>2</v>
      </c>
      <c r="B4" s="54" t="s">
        <v>253</v>
      </c>
      <c r="C4" s="24" t="s">
        <v>75</v>
      </c>
    </row>
    <row r="5" spans="1:5" ht="25.35" x14ac:dyDescent="0.4">
      <c r="A5" s="23">
        <v>3</v>
      </c>
      <c r="B5" s="54" t="s">
        <v>251</v>
      </c>
      <c r="C5" s="25"/>
      <c r="E5" s="52">
        <v>2020</v>
      </c>
    </row>
    <row r="6" spans="1:5" x14ac:dyDescent="0.4">
      <c r="A6" s="23">
        <v>4</v>
      </c>
      <c r="B6" s="54" t="s">
        <v>11</v>
      </c>
      <c r="C6" s="25"/>
      <c r="E6" s="52">
        <v>2020</v>
      </c>
    </row>
    <row r="7" spans="1:5" x14ac:dyDescent="0.4">
      <c r="A7" s="23">
        <v>5</v>
      </c>
      <c r="B7" s="54" t="s">
        <v>63</v>
      </c>
      <c r="C7" s="25"/>
      <c r="E7" s="52">
        <v>2020</v>
      </c>
    </row>
    <row r="8" spans="1:5" x14ac:dyDescent="0.4">
      <c r="A8" s="23">
        <v>6</v>
      </c>
      <c r="B8" s="54" t="s">
        <v>91</v>
      </c>
      <c r="C8" s="25"/>
      <c r="E8" s="116">
        <v>2015</v>
      </c>
    </row>
    <row r="9" spans="1:5" ht="14.35" x14ac:dyDescent="0.4">
      <c r="A9" s="23">
        <v>7</v>
      </c>
      <c r="B9" s="41" t="s">
        <v>487</v>
      </c>
      <c r="C9" s="25"/>
      <c r="E9" s="116">
        <v>2015</v>
      </c>
    </row>
    <row r="10" spans="1:5" x14ac:dyDescent="0.4">
      <c r="A10" s="23">
        <v>8</v>
      </c>
      <c r="B10" s="54" t="s">
        <v>197</v>
      </c>
      <c r="C10" s="55"/>
    </row>
    <row r="11" spans="1:5" x14ac:dyDescent="0.4">
      <c r="A11" s="23">
        <v>9</v>
      </c>
      <c r="B11" s="41" t="s">
        <v>486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F11"/>
  <sheetViews>
    <sheetView workbookViewId="0">
      <selection activeCell="E20" sqref="E20"/>
    </sheetView>
  </sheetViews>
  <sheetFormatPr baseColWidth="10" defaultColWidth="11.3515625" defaultRowHeight="12.7" x14ac:dyDescent="0.4"/>
  <cols>
    <col min="1" max="1" width="13.1171875" style="52" customWidth="1"/>
    <col min="2" max="2" width="58.3515625" style="52" customWidth="1"/>
    <col min="3" max="16384" width="11.3515625" style="52"/>
  </cols>
  <sheetData>
    <row r="1" spans="1:6" ht="13" thickBot="1" x14ac:dyDescent="0.45">
      <c r="A1" s="50" t="str">
        <f>Ergebnisse!A30</f>
        <v>L-Äpfelsäure</v>
      </c>
      <c r="B1" s="51">
        <v>5</v>
      </c>
      <c r="C1" s="51">
        <f>MAX($A$3:$A$7)-1</f>
        <v>4</v>
      </c>
    </row>
    <row r="2" spans="1:6" ht="13" thickTop="1" x14ac:dyDescent="0.4">
      <c r="A2" s="53" t="s">
        <v>73</v>
      </c>
      <c r="B2" s="53" t="s">
        <v>74</v>
      </c>
      <c r="C2" s="52" t="s">
        <v>137</v>
      </c>
      <c r="E2" s="52" t="s">
        <v>438</v>
      </c>
    </row>
    <row r="3" spans="1:6" x14ac:dyDescent="0.4">
      <c r="A3" s="23">
        <v>1</v>
      </c>
      <c r="B3" s="54" t="s">
        <v>256</v>
      </c>
      <c r="C3" s="25"/>
      <c r="E3" s="52">
        <v>2020</v>
      </c>
    </row>
    <row r="4" spans="1:6" x14ac:dyDescent="0.4">
      <c r="A4" s="23">
        <v>2</v>
      </c>
      <c r="B4" s="54" t="s">
        <v>257</v>
      </c>
      <c r="C4" s="25" t="s">
        <v>75</v>
      </c>
      <c r="E4" s="52">
        <v>2020</v>
      </c>
    </row>
    <row r="5" spans="1:6" x14ac:dyDescent="0.4">
      <c r="A5" s="23">
        <v>3</v>
      </c>
      <c r="B5" s="54" t="s">
        <v>258</v>
      </c>
      <c r="C5" s="25"/>
      <c r="E5" s="52">
        <v>2020</v>
      </c>
    </row>
    <row r="6" spans="1:6" x14ac:dyDescent="0.4">
      <c r="A6" s="23">
        <v>4</v>
      </c>
      <c r="B6" s="55" t="s">
        <v>197</v>
      </c>
      <c r="C6" s="55"/>
    </row>
    <row r="7" spans="1:6" x14ac:dyDescent="0.4">
      <c r="A7" s="23">
        <v>5</v>
      </c>
      <c r="B7" s="41" t="s">
        <v>486</v>
      </c>
    </row>
    <row r="9" spans="1:6" x14ac:dyDescent="0.4">
      <c r="B9" s="52" t="s">
        <v>436</v>
      </c>
    </row>
    <row r="10" spans="1:6" x14ac:dyDescent="0.4">
      <c r="B10" s="113" t="s">
        <v>428</v>
      </c>
      <c r="D10" s="52" t="s">
        <v>429</v>
      </c>
      <c r="E10" s="52">
        <v>2017</v>
      </c>
    </row>
    <row r="11" spans="1:6" x14ac:dyDescent="0.4">
      <c r="B11" s="113" t="s">
        <v>434</v>
      </c>
      <c r="E11" s="52">
        <v>2018</v>
      </c>
      <c r="F11" s="52" t="s">
        <v>435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8"/>
  <dimension ref="A1:G13"/>
  <sheetViews>
    <sheetView workbookViewId="0">
      <selection activeCell="E20" sqref="E20"/>
    </sheetView>
  </sheetViews>
  <sheetFormatPr baseColWidth="10" defaultColWidth="11.3515625" defaultRowHeight="12.7" x14ac:dyDescent="0.4"/>
  <cols>
    <col min="1" max="1" width="17.3515625" style="52" bestFit="1" customWidth="1"/>
    <col min="2" max="2" width="66.3515625" style="52" customWidth="1"/>
    <col min="3" max="16384" width="11.3515625" style="52"/>
  </cols>
  <sheetData>
    <row r="1" spans="1:7" ht="13" thickBot="1" x14ac:dyDescent="0.45">
      <c r="A1" s="50" t="str">
        <f>Ergebnisse!A31</f>
        <v>Milchsäure, gesamt</v>
      </c>
      <c r="B1" s="51">
        <v>10</v>
      </c>
      <c r="C1" s="51">
        <f>MAX($A$3:$A$13)-1</f>
        <v>9</v>
      </c>
    </row>
    <row r="2" spans="1:7" ht="13" thickTop="1" x14ac:dyDescent="0.4">
      <c r="A2" s="53" t="s">
        <v>73</v>
      </c>
      <c r="B2" s="53" t="s">
        <v>74</v>
      </c>
      <c r="C2" s="53" t="s">
        <v>137</v>
      </c>
      <c r="E2" s="52" t="s">
        <v>438</v>
      </c>
    </row>
    <row r="3" spans="1:7" ht="25.35" x14ac:dyDescent="0.4">
      <c r="A3" s="23">
        <v>1</v>
      </c>
      <c r="B3" s="54" t="s">
        <v>268</v>
      </c>
      <c r="C3" s="24"/>
      <c r="E3" s="52">
        <v>2020</v>
      </c>
    </row>
    <row r="4" spans="1:7" ht="25.35" x14ac:dyDescent="0.4">
      <c r="A4" s="23">
        <v>2</v>
      </c>
      <c r="B4" s="54" t="s">
        <v>266</v>
      </c>
      <c r="C4" s="25" t="s">
        <v>75</v>
      </c>
      <c r="E4" s="52">
        <v>2020</v>
      </c>
    </row>
    <row r="5" spans="1:7" x14ac:dyDescent="0.4">
      <c r="A5" s="23">
        <v>3</v>
      </c>
      <c r="B5" s="54" t="s">
        <v>263</v>
      </c>
      <c r="C5" s="25"/>
      <c r="E5" s="52">
        <v>2020</v>
      </c>
    </row>
    <row r="6" spans="1:7" ht="25.35" x14ac:dyDescent="0.4">
      <c r="A6" s="23">
        <v>4</v>
      </c>
      <c r="B6" s="54" t="s">
        <v>564</v>
      </c>
      <c r="C6" s="25"/>
      <c r="E6" s="52">
        <v>2020</v>
      </c>
      <c r="G6" s="116" t="s">
        <v>508</v>
      </c>
    </row>
    <row r="7" spans="1:7" x14ac:dyDescent="0.4">
      <c r="A7" s="23">
        <v>5</v>
      </c>
      <c r="B7" s="54" t="s">
        <v>125</v>
      </c>
      <c r="C7" s="25"/>
      <c r="E7" s="52">
        <v>2020</v>
      </c>
    </row>
    <row r="8" spans="1:7" x14ac:dyDescent="0.4">
      <c r="A8" s="23">
        <v>6</v>
      </c>
      <c r="B8" s="54" t="s">
        <v>63</v>
      </c>
      <c r="C8" s="25"/>
      <c r="E8" s="52">
        <v>2020</v>
      </c>
    </row>
    <row r="9" spans="1:7" x14ac:dyDescent="0.4">
      <c r="A9" s="23">
        <v>7</v>
      </c>
      <c r="B9" s="54" t="s">
        <v>64</v>
      </c>
      <c r="C9" s="55"/>
      <c r="E9" s="116">
        <v>2015</v>
      </c>
    </row>
    <row r="10" spans="1:7" ht="14.35" x14ac:dyDescent="0.4">
      <c r="A10" s="23">
        <v>8</v>
      </c>
      <c r="B10" s="41" t="s">
        <v>487</v>
      </c>
      <c r="C10" s="55"/>
      <c r="E10" s="116">
        <v>2015</v>
      </c>
    </row>
    <row r="11" spans="1:7" x14ac:dyDescent="0.4">
      <c r="A11" s="23">
        <v>9</v>
      </c>
      <c r="B11" s="52" t="s">
        <v>197</v>
      </c>
    </row>
    <row r="12" spans="1:7" x14ac:dyDescent="0.4">
      <c r="A12" s="23">
        <v>10</v>
      </c>
      <c r="B12" s="41" t="s">
        <v>486</v>
      </c>
    </row>
    <row r="13" spans="1:7" x14ac:dyDescent="0.4">
      <c r="A13" s="2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45AA8-EBEE-40D0-A5D4-7744EFD33DE9}">
  <dimension ref="A1:I55"/>
  <sheetViews>
    <sheetView workbookViewId="0"/>
  </sheetViews>
  <sheetFormatPr baseColWidth="10" defaultColWidth="11.41015625" defaultRowHeight="14" x14ac:dyDescent="0.45"/>
  <cols>
    <col min="1" max="16384" width="11.41015625" style="136"/>
  </cols>
  <sheetData>
    <row r="1" spans="1:9" x14ac:dyDescent="0.45">
      <c r="A1" s="149"/>
      <c r="B1" s="149"/>
      <c r="C1" s="149"/>
      <c r="D1" s="149"/>
      <c r="E1" s="149"/>
      <c r="F1" s="149"/>
      <c r="G1" s="149"/>
      <c r="H1" s="149"/>
      <c r="I1" s="149"/>
    </row>
    <row r="2" spans="1:9" x14ac:dyDescent="0.45">
      <c r="A2" s="149"/>
      <c r="B2" s="149"/>
      <c r="C2" s="149"/>
      <c r="D2" s="149"/>
      <c r="E2" s="149"/>
      <c r="F2" s="149"/>
      <c r="G2" s="149"/>
      <c r="H2" s="149"/>
      <c r="I2" s="149"/>
    </row>
    <row r="3" spans="1:9" x14ac:dyDescent="0.45">
      <c r="A3" s="149"/>
      <c r="B3" s="149"/>
      <c r="C3" s="149"/>
      <c r="D3" s="149"/>
      <c r="E3" s="149"/>
      <c r="F3" s="149"/>
      <c r="G3" s="149"/>
      <c r="H3" s="149"/>
      <c r="I3" s="149"/>
    </row>
    <row r="4" spans="1:9" x14ac:dyDescent="0.45">
      <c r="A4" s="149"/>
      <c r="B4" s="149"/>
      <c r="C4" s="149"/>
      <c r="D4" s="149"/>
      <c r="E4" s="149"/>
      <c r="F4" s="149"/>
      <c r="G4" s="149"/>
      <c r="H4" s="149"/>
      <c r="I4" s="149"/>
    </row>
    <row r="5" spans="1:9" x14ac:dyDescent="0.45">
      <c r="A5" s="149"/>
      <c r="B5" s="149"/>
      <c r="C5" s="149"/>
      <c r="D5" s="149"/>
      <c r="E5" s="149"/>
      <c r="F5" s="149"/>
      <c r="G5" s="149"/>
      <c r="H5" s="149"/>
      <c r="I5" s="149"/>
    </row>
    <row r="6" spans="1:9" x14ac:dyDescent="0.45">
      <c r="A6" s="149"/>
      <c r="B6" s="149"/>
      <c r="C6" s="149"/>
      <c r="D6" s="149"/>
      <c r="E6" s="149"/>
      <c r="F6" s="149"/>
      <c r="G6" s="149"/>
      <c r="H6" s="149"/>
      <c r="I6" s="149"/>
    </row>
    <row r="7" spans="1:9" x14ac:dyDescent="0.45">
      <c r="A7" s="149"/>
      <c r="B7" s="149"/>
      <c r="C7" s="149"/>
      <c r="D7" s="149"/>
      <c r="E7" s="149"/>
      <c r="F7" s="149"/>
      <c r="G7" s="149"/>
      <c r="H7" s="149"/>
      <c r="I7" s="149"/>
    </row>
    <row r="8" spans="1:9" x14ac:dyDescent="0.45">
      <c r="A8" s="149"/>
      <c r="B8" s="149"/>
      <c r="C8" s="149"/>
      <c r="D8" s="149"/>
      <c r="E8" s="149"/>
      <c r="F8" s="149"/>
      <c r="G8" s="149"/>
      <c r="H8" s="149"/>
      <c r="I8" s="149"/>
    </row>
    <row r="9" spans="1:9" x14ac:dyDescent="0.45">
      <c r="A9" s="149"/>
      <c r="B9" s="149"/>
      <c r="C9" s="149"/>
      <c r="D9" s="149"/>
      <c r="E9" s="149"/>
      <c r="F9" s="149"/>
      <c r="G9" s="149"/>
      <c r="H9" s="149"/>
      <c r="I9" s="149"/>
    </row>
    <row r="10" spans="1:9" x14ac:dyDescent="0.45">
      <c r="A10" s="149"/>
      <c r="B10" s="149"/>
      <c r="C10" s="149"/>
      <c r="D10" s="149"/>
      <c r="E10" s="149"/>
      <c r="F10" s="149"/>
      <c r="G10" s="149"/>
      <c r="H10" s="149"/>
      <c r="I10" s="149"/>
    </row>
    <row r="11" spans="1:9" x14ac:dyDescent="0.45">
      <c r="A11" s="149"/>
      <c r="B11" s="149"/>
      <c r="C11" s="149"/>
      <c r="D11" s="149"/>
      <c r="E11" s="149"/>
      <c r="F11" s="149"/>
      <c r="G11" s="149"/>
      <c r="H11" s="149"/>
      <c r="I11" s="149"/>
    </row>
    <row r="12" spans="1:9" x14ac:dyDescent="0.45">
      <c r="A12" s="149"/>
      <c r="B12" s="149"/>
      <c r="C12" s="149"/>
      <c r="D12" s="149"/>
      <c r="E12" s="149"/>
      <c r="F12" s="149"/>
      <c r="G12" s="149"/>
      <c r="H12" s="149"/>
      <c r="I12" s="149"/>
    </row>
    <row r="13" spans="1:9" x14ac:dyDescent="0.45">
      <c r="A13" s="149"/>
      <c r="B13" s="149"/>
      <c r="C13" s="149"/>
      <c r="D13" s="149"/>
      <c r="E13" s="149"/>
      <c r="F13" s="149"/>
      <c r="G13" s="149"/>
      <c r="H13" s="149"/>
      <c r="I13" s="149"/>
    </row>
    <row r="14" spans="1:9" x14ac:dyDescent="0.45">
      <c r="A14" s="149"/>
      <c r="B14" s="149"/>
      <c r="C14" s="149"/>
      <c r="D14" s="149"/>
      <c r="E14" s="149"/>
      <c r="F14" s="149"/>
      <c r="G14" s="149"/>
      <c r="H14" s="149"/>
      <c r="I14" s="149"/>
    </row>
    <row r="15" spans="1:9" x14ac:dyDescent="0.45">
      <c r="A15" s="149"/>
      <c r="B15" s="149"/>
      <c r="C15" s="149"/>
      <c r="D15" s="149"/>
      <c r="E15" s="149"/>
      <c r="F15" s="149"/>
      <c r="G15" s="149"/>
      <c r="H15" s="149"/>
      <c r="I15" s="149"/>
    </row>
    <row r="16" spans="1:9" x14ac:dyDescent="0.45">
      <c r="A16" s="149"/>
      <c r="B16" s="149"/>
      <c r="C16" s="149"/>
      <c r="D16" s="149"/>
      <c r="E16" s="149"/>
      <c r="F16" s="149"/>
      <c r="G16" s="149"/>
      <c r="H16" s="149"/>
      <c r="I16" s="149"/>
    </row>
    <row r="17" spans="1:9" x14ac:dyDescent="0.45">
      <c r="A17" s="149"/>
      <c r="B17" s="149"/>
      <c r="C17" s="149"/>
      <c r="D17" s="149"/>
      <c r="E17" s="149"/>
      <c r="F17" s="149"/>
      <c r="G17" s="149"/>
      <c r="H17" s="149"/>
      <c r="I17" s="149"/>
    </row>
    <row r="18" spans="1:9" x14ac:dyDescent="0.45">
      <c r="A18" s="149"/>
      <c r="B18" s="149"/>
      <c r="C18" s="149"/>
      <c r="D18" s="149"/>
      <c r="E18" s="149"/>
      <c r="F18" s="149"/>
      <c r="G18" s="149"/>
      <c r="H18" s="149"/>
      <c r="I18" s="149"/>
    </row>
    <row r="19" spans="1:9" x14ac:dyDescent="0.45">
      <c r="A19" s="149"/>
      <c r="B19" s="149"/>
      <c r="C19" s="149"/>
      <c r="D19" s="149"/>
      <c r="E19" s="149"/>
      <c r="F19" s="149"/>
      <c r="G19" s="149"/>
      <c r="H19" s="149"/>
      <c r="I19" s="149"/>
    </row>
    <row r="20" spans="1:9" x14ac:dyDescent="0.45">
      <c r="A20" s="149"/>
      <c r="B20" s="149"/>
      <c r="C20" s="149"/>
      <c r="D20" s="149"/>
      <c r="E20" s="149"/>
      <c r="F20" s="149"/>
      <c r="G20" s="149"/>
      <c r="H20" s="149"/>
      <c r="I20" s="149"/>
    </row>
    <row r="21" spans="1:9" x14ac:dyDescent="0.45">
      <c r="A21" s="149"/>
      <c r="B21" s="149"/>
      <c r="C21" s="149"/>
      <c r="D21" s="149"/>
      <c r="E21" s="149"/>
      <c r="F21" s="149"/>
      <c r="G21" s="149"/>
      <c r="H21" s="149"/>
      <c r="I21" s="149"/>
    </row>
    <row r="22" spans="1:9" x14ac:dyDescent="0.45">
      <c r="A22" s="149"/>
      <c r="B22" s="149"/>
      <c r="C22" s="149"/>
      <c r="D22" s="149"/>
      <c r="E22" s="149"/>
      <c r="F22" s="149"/>
      <c r="G22" s="149"/>
      <c r="H22" s="149"/>
      <c r="I22" s="149"/>
    </row>
    <row r="23" spans="1:9" x14ac:dyDescent="0.45">
      <c r="A23" s="149"/>
      <c r="B23" s="149"/>
      <c r="C23" s="149"/>
      <c r="D23" s="149"/>
      <c r="E23" s="149"/>
      <c r="F23" s="149"/>
      <c r="G23" s="149"/>
      <c r="H23" s="149"/>
      <c r="I23" s="149"/>
    </row>
    <row r="24" spans="1:9" x14ac:dyDescent="0.45">
      <c r="A24" s="149"/>
      <c r="B24" s="149"/>
      <c r="C24" s="149"/>
      <c r="D24" s="149"/>
      <c r="E24" s="149"/>
      <c r="F24" s="149"/>
      <c r="G24" s="149"/>
      <c r="H24" s="149"/>
      <c r="I24" s="149"/>
    </row>
    <row r="25" spans="1:9" x14ac:dyDescent="0.45">
      <c r="A25" s="149"/>
      <c r="B25" s="149"/>
      <c r="C25" s="149"/>
      <c r="D25" s="149"/>
      <c r="E25" s="149"/>
      <c r="F25" s="149"/>
      <c r="G25" s="149"/>
      <c r="H25" s="149"/>
      <c r="I25" s="149"/>
    </row>
    <row r="26" spans="1:9" x14ac:dyDescent="0.45">
      <c r="A26" s="149"/>
      <c r="B26" s="149"/>
      <c r="C26" s="149"/>
      <c r="D26" s="149"/>
      <c r="E26" s="149"/>
      <c r="F26" s="149"/>
      <c r="G26" s="149"/>
      <c r="H26" s="149"/>
      <c r="I26" s="149"/>
    </row>
    <row r="27" spans="1:9" x14ac:dyDescent="0.45">
      <c r="A27" s="149"/>
      <c r="B27" s="149"/>
      <c r="C27" s="149"/>
      <c r="D27" s="149"/>
      <c r="E27" s="149"/>
      <c r="F27" s="149"/>
      <c r="G27" s="149"/>
      <c r="H27" s="149"/>
      <c r="I27" s="149"/>
    </row>
    <row r="28" spans="1:9" x14ac:dyDescent="0.45">
      <c r="A28" s="149"/>
      <c r="B28" s="149"/>
      <c r="C28" s="149"/>
      <c r="D28" s="149"/>
      <c r="E28" s="149"/>
      <c r="F28" s="149"/>
      <c r="G28" s="149"/>
      <c r="H28" s="149"/>
      <c r="I28" s="149"/>
    </row>
    <row r="29" spans="1:9" x14ac:dyDescent="0.45">
      <c r="A29" s="149"/>
      <c r="B29" s="149"/>
      <c r="C29" s="149"/>
      <c r="D29" s="149"/>
      <c r="E29" s="149"/>
      <c r="F29" s="149"/>
      <c r="G29" s="149"/>
      <c r="H29" s="149"/>
      <c r="I29" s="149"/>
    </row>
    <row r="30" spans="1:9" x14ac:dyDescent="0.45">
      <c r="A30" s="149"/>
      <c r="B30" s="149"/>
      <c r="C30" s="149"/>
      <c r="D30" s="149"/>
      <c r="E30" s="149"/>
      <c r="F30" s="149"/>
      <c r="G30" s="149"/>
      <c r="H30" s="149"/>
      <c r="I30" s="149"/>
    </row>
    <row r="31" spans="1:9" x14ac:dyDescent="0.45">
      <c r="A31" s="149"/>
      <c r="B31" s="149"/>
      <c r="C31" s="149"/>
      <c r="D31" s="149"/>
      <c r="E31" s="149"/>
      <c r="F31" s="149"/>
      <c r="G31" s="149"/>
      <c r="H31" s="149"/>
      <c r="I31" s="149"/>
    </row>
    <row r="32" spans="1:9" x14ac:dyDescent="0.45">
      <c r="A32" s="149"/>
      <c r="B32" s="149"/>
      <c r="C32" s="149"/>
      <c r="D32" s="149"/>
      <c r="E32" s="149"/>
      <c r="F32" s="149"/>
      <c r="G32" s="149"/>
      <c r="H32" s="149"/>
      <c r="I32" s="149"/>
    </row>
    <row r="33" spans="1:9" x14ac:dyDescent="0.45">
      <c r="A33" s="149"/>
      <c r="B33" s="149"/>
      <c r="C33" s="149"/>
      <c r="D33" s="149"/>
      <c r="E33" s="149"/>
      <c r="F33" s="149"/>
      <c r="G33" s="149"/>
      <c r="H33" s="149"/>
      <c r="I33" s="149"/>
    </row>
    <row r="34" spans="1:9" x14ac:dyDescent="0.45">
      <c r="A34" s="149"/>
      <c r="B34" s="149"/>
      <c r="C34" s="149"/>
      <c r="D34" s="149"/>
      <c r="E34" s="149"/>
      <c r="F34" s="149"/>
      <c r="G34" s="149"/>
      <c r="H34" s="149"/>
      <c r="I34" s="149"/>
    </row>
    <row r="35" spans="1:9" x14ac:dyDescent="0.45">
      <c r="A35" s="149"/>
      <c r="B35" s="149"/>
      <c r="C35" s="149"/>
      <c r="D35" s="149"/>
      <c r="E35" s="149"/>
      <c r="F35" s="149"/>
      <c r="G35" s="149"/>
      <c r="H35" s="149"/>
      <c r="I35" s="149"/>
    </row>
    <row r="36" spans="1:9" x14ac:dyDescent="0.45">
      <c r="A36" s="149"/>
      <c r="B36" s="149"/>
      <c r="C36" s="149"/>
      <c r="D36" s="149"/>
      <c r="E36" s="149"/>
      <c r="F36" s="149"/>
      <c r="G36" s="149"/>
      <c r="H36" s="149"/>
      <c r="I36" s="149"/>
    </row>
    <row r="37" spans="1:9" x14ac:dyDescent="0.45">
      <c r="A37" s="149"/>
      <c r="B37" s="149"/>
      <c r="C37" s="149"/>
      <c r="D37" s="149"/>
      <c r="E37" s="149"/>
      <c r="F37" s="149"/>
      <c r="G37" s="149"/>
      <c r="H37" s="149"/>
      <c r="I37" s="149"/>
    </row>
    <row r="38" spans="1:9" x14ac:dyDescent="0.45">
      <c r="A38" s="149"/>
      <c r="B38" s="149"/>
      <c r="C38" s="149"/>
      <c r="D38" s="149"/>
      <c r="E38" s="149"/>
      <c r="F38" s="149"/>
      <c r="G38" s="149"/>
      <c r="H38" s="149"/>
      <c r="I38" s="149"/>
    </row>
    <row r="39" spans="1:9" x14ac:dyDescent="0.45">
      <c r="A39" s="149"/>
      <c r="B39" s="149"/>
      <c r="C39" s="149"/>
      <c r="D39" s="149"/>
      <c r="E39" s="149"/>
      <c r="F39" s="149"/>
      <c r="G39" s="149"/>
      <c r="H39" s="149"/>
      <c r="I39" s="149"/>
    </row>
    <row r="40" spans="1:9" x14ac:dyDescent="0.45">
      <c r="A40" s="149"/>
      <c r="B40" s="149"/>
      <c r="C40" s="149"/>
      <c r="D40" s="149"/>
      <c r="E40" s="149"/>
      <c r="F40" s="149"/>
      <c r="G40" s="149"/>
      <c r="H40" s="149"/>
      <c r="I40" s="149"/>
    </row>
    <row r="41" spans="1:9" x14ac:dyDescent="0.45">
      <c r="A41" s="149"/>
      <c r="B41" s="149"/>
      <c r="C41" s="149"/>
      <c r="D41" s="149"/>
      <c r="E41" s="149"/>
      <c r="F41" s="149"/>
      <c r="G41" s="149"/>
      <c r="H41" s="149"/>
      <c r="I41" s="149"/>
    </row>
    <row r="42" spans="1:9" x14ac:dyDescent="0.45">
      <c r="A42" s="149"/>
      <c r="B42" s="149"/>
      <c r="C42" s="149"/>
      <c r="D42" s="149"/>
      <c r="E42" s="149"/>
      <c r="F42" s="149"/>
      <c r="G42" s="149"/>
      <c r="H42" s="149"/>
      <c r="I42" s="149"/>
    </row>
    <row r="43" spans="1:9" x14ac:dyDescent="0.45">
      <c r="A43" s="149"/>
      <c r="B43" s="149"/>
      <c r="C43" s="149"/>
      <c r="D43" s="149"/>
      <c r="E43" s="149"/>
      <c r="F43" s="149"/>
      <c r="G43" s="149"/>
      <c r="H43" s="149"/>
      <c r="I43" s="149"/>
    </row>
    <row r="44" spans="1:9" x14ac:dyDescent="0.45">
      <c r="A44" s="149"/>
      <c r="B44" s="149"/>
      <c r="C44" s="149"/>
      <c r="D44" s="149"/>
      <c r="E44" s="149"/>
      <c r="F44" s="149"/>
      <c r="G44" s="149"/>
      <c r="H44" s="149"/>
      <c r="I44" s="149"/>
    </row>
    <row r="45" spans="1:9" x14ac:dyDescent="0.45">
      <c r="A45" s="149"/>
      <c r="B45" s="149"/>
      <c r="C45" s="149"/>
      <c r="D45" s="149"/>
      <c r="E45" s="149"/>
      <c r="F45" s="149"/>
      <c r="G45" s="149"/>
      <c r="H45" s="149"/>
      <c r="I45" s="149"/>
    </row>
    <row r="46" spans="1:9" x14ac:dyDescent="0.45">
      <c r="A46" s="149"/>
      <c r="B46" s="149"/>
      <c r="C46" s="149"/>
      <c r="D46" s="149"/>
      <c r="E46" s="149"/>
      <c r="F46" s="149"/>
      <c r="G46" s="149"/>
      <c r="H46" s="149"/>
      <c r="I46" s="149"/>
    </row>
    <row r="47" spans="1:9" x14ac:dyDescent="0.45">
      <c r="A47" s="149"/>
      <c r="B47" s="149"/>
      <c r="C47" s="149"/>
      <c r="D47" s="149"/>
      <c r="E47" s="149"/>
      <c r="F47" s="149"/>
      <c r="G47" s="149"/>
      <c r="H47" s="149"/>
      <c r="I47" s="149"/>
    </row>
    <row r="48" spans="1:9" x14ac:dyDescent="0.45">
      <c r="A48" s="149"/>
      <c r="B48" s="149"/>
      <c r="C48" s="149"/>
      <c r="D48" s="149"/>
      <c r="E48" s="149"/>
      <c r="F48" s="149"/>
      <c r="G48" s="149"/>
      <c r="H48" s="149"/>
      <c r="I48" s="149"/>
    </row>
    <row r="49" spans="1:9" x14ac:dyDescent="0.45">
      <c r="A49" s="149"/>
      <c r="B49" s="149"/>
      <c r="C49" s="149"/>
      <c r="D49" s="149"/>
      <c r="E49" s="149"/>
      <c r="F49" s="149"/>
      <c r="G49" s="149"/>
      <c r="H49" s="149"/>
      <c r="I49" s="149"/>
    </row>
    <row r="50" spans="1:9" x14ac:dyDescent="0.45">
      <c r="A50" s="149"/>
      <c r="B50" s="149"/>
      <c r="C50" s="149"/>
      <c r="D50" s="149"/>
      <c r="E50" s="149"/>
      <c r="F50" s="149"/>
      <c r="G50" s="149"/>
      <c r="H50" s="149"/>
      <c r="I50" s="149"/>
    </row>
    <row r="51" spans="1:9" x14ac:dyDescent="0.45">
      <c r="A51" s="150" t="s">
        <v>575</v>
      </c>
      <c r="B51" s="150"/>
      <c r="C51" s="150"/>
      <c r="D51" s="150"/>
      <c r="E51" s="150"/>
      <c r="F51" s="149"/>
      <c r="G51" s="149"/>
      <c r="H51" s="149"/>
      <c r="I51" s="149"/>
    </row>
    <row r="52" spans="1:9" x14ac:dyDescent="0.45">
      <c r="A52" s="151" t="s">
        <v>576</v>
      </c>
      <c r="B52" s="150"/>
      <c r="C52" s="150"/>
      <c r="D52" s="150"/>
      <c r="E52" s="150"/>
      <c r="F52" s="149"/>
      <c r="G52" s="149"/>
      <c r="H52" s="149"/>
      <c r="I52" s="149"/>
    </row>
    <row r="53" spans="1:9" x14ac:dyDescent="0.45">
      <c r="B53" s="149"/>
      <c r="C53" s="149"/>
      <c r="D53" s="149"/>
      <c r="E53" s="149"/>
      <c r="F53" s="149"/>
      <c r="G53" s="149"/>
      <c r="H53" s="149"/>
      <c r="I53" s="149"/>
    </row>
    <row r="54" spans="1:9" x14ac:dyDescent="0.45">
      <c r="A54" s="149"/>
      <c r="B54" s="149"/>
      <c r="C54" s="149"/>
      <c r="D54" s="149"/>
      <c r="E54" s="149"/>
      <c r="F54" s="149"/>
      <c r="G54" s="149"/>
      <c r="H54" s="149"/>
      <c r="I54" s="149"/>
    </row>
    <row r="55" spans="1:9" x14ac:dyDescent="0.45">
      <c r="A55" s="149"/>
      <c r="B55" s="149"/>
      <c r="C55" s="149"/>
      <c r="D55" s="149"/>
      <c r="E55" s="149"/>
      <c r="F55" s="149"/>
      <c r="G55" s="149"/>
      <c r="H55" s="149"/>
      <c r="I55" s="149"/>
    </row>
  </sheetData>
  <sheetProtection algorithmName="SHA-512" hashValue="/yZNFUgfuupilw/B2V3YiLDxBMZNNPKll0ZuZctXei+ulPEir4S8BjIy9cZDfzOoZHmbENJvVsmAnGeYJ/WpXQ==" saltValue="DNYSM1dpm1i7fw3XkSRfBw==" spinCount="100000" sheet="1" objects="1" scenarios="1"/>
  <hyperlinks>
    <hyperlink ref="A52" r:id="rId1" xr:uid="{6B96E1A6-4A4E-4454-8106-0FB746C11157}"/>
  </hyperlinks>
  <pageMargins left="0.7" right="0.7" top="0.78740157499999996" bottom="0.78740157499999996"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dimension ref="A1:E16"/>
  <sheetViews>
    <sheetView workbookViewId="0">
      <selection activeCell="E20" sqref="E20"/>
    </sheetView>
  </sheetViews>
  <sheetFormatPr baseColWidth="10" defaultColWidth="11.3515625" defaultRowHeight="12.7" x14ac:dyDescent="0.4"/>
  <cols>
    <col min="1" max="1" width="13.1171875" style="52" customWidth="1"/>
    <col min="2" max="2" width="55.1171875" style="52" customWidth="1"/>
    <col min="3" max="3" width="11.3515625" style="52"/>
    <col min="4" max="4" width="13.1171875" style="52" bestFit="1" customWidth="1"/>
    <col min="5" max="16384" width="11.3515625" style="52"/>
  </cols>
  <sheetData>
    <row r="1" spans="1:5" ht="13" thickBot="1" x14ac:dyDescent="0.45">
      <c r="A1" s="50" t="str">
        <f>Ergebnisse!A32</f>
        <v>L-Milchsäure</v>
      </c>
      <c r="B1" s="51">
        <v>10</v>
      </c>
      <c r="C1" s="51">
        <f>MAX($A$3:$A$12)-1</f>
        <v>9</v>
      </c>
    </row>
    <row r="2" spans="1:5" ht="13" thickTop="1" x14ac:dyDescent="0.4">
      <c r="A2" s="53" t="s">
        <v>73</v>
      </c>
      <c r="B2" s="53" t="s">
        <v>74</v>
      </c>
      <c r="C2" s="52" t="s">
        <v>15</v>
      </c>
      <c r="E2" s="52" t="s">
        <v>438</v>
      </c>
    </row>
    <row r="3" spans="1:5" ht="25.35" x14ac:dyDescent="0.4">
      <c r="A3" s="23">
        <v>1</v>
      </c>
      <c r="B3" s="54" t="s">
        <v>269</v>
      </c>
      <c r="C3" s="24"/>
      <c r="E3" s="52">
        <v>2020</v>
      </c>
    </row>
    <row r="4" spans="1:5" ht="25.35" x14ac:dyDescent="0.4">
      <c r="A4" s="23">
        <v>2</v>
      </c>
      <c r="B4" s="54" t="s">
        <v>270</v>
      </c>
      <c r="C4" s="25" t="s">
        <v>75</v>
      </c>
      <c r="E4" s="52">
        <v>2020</v>
      </c>
    </row>
    <row r="5" spans="1:5" x14ac:dyDescent="0.4">
      <c r="A5" s="23">
        <v>3</v>
      </c>
      <c r="B5" s="54" t="s">
        <v>195</v>
      </c>
      <c r="C5" s="25"/>
      <c r="E5" s="52">
        <v>2020</v>
      </c>
    </row>
    <row r="6" spans="1:5" x14ac:dyDescent="0.4">
      <c r="A6" s="23">
        <v>4</v>
      </c>
      <c r="B6" s="54" t="s">
        <v>331</v>
      </c>
      <c r="C6" s="25"/>
      <c r="E6" s="52">
        <v>2020</v>
      </c>
    </row>
    <row r="7" spans="1:5" ht="25.35" x14ac:dyDescent="0.4">
      <c r="A7" s="23">
        <v>5</v>
      </c>
      <c r="B7" s="54" t="s">
        <v>449</v>
      </c>
      <c r="C7" s="25"/>
      <c r="E7" s="52">
        <v>2020</v>
      </c>
    </row>
    <row r="8" spans="1:5" x14ac:dyDescent="0.4">
      <c r="A8" s="23">
        <v>6</v>
      </c>
      <c r="B8" s="54" t="s">
        <v>565</v>
      </c>
      <c r="C8" s="25"/>
    </row>
    <row r="9" spans="1:5" x14ac:dyDescent="0.4">
      <c r="A9" s="23">
        <v>7</v>
      </c>
      <c r="B9" s="54" t="s">
        <v>566</v>
      </c>
      <c r="C9" s="25"/>
    </row>
    <row r="10" spans="1:5" x14ac:dyDescent="0.4">
      <c r="A10" s="23">
        <v>8</v>
      </c>
      <c r="B10" s="54" t="s">
        <v>567</v>
      </c>
      <c r="C10" s="25"/>
    </row>
    <row r="11" spans="1:5" x14ac:dyDescent="0.4">
      <c r="A11" s="23">
        <v>9</v>
      </c>
      <c r="B11" s="55" t="s">
        <v>197</v>
      </c>
      <c r="C11" s="55"/>
    </row>
    <row r="12" spans="1:5" x14ac:dyDescent="0.4">
      <c r="A12" s="23">
        <v>10</v>
      </c>
      <c r="B12" s="41" t="s">
        <v>486</v>
      </c>
    </row>
    <row r="14" spans="1:5" x14ac:dyDescent="0.4">
      <c r="B14" s="52" t="s">
        <v>509</v>
      </c>
      <c r="E14" s="56" t="s">
        <v>503</v>
      </c>
    </row>
    <row r="15" spans="1:5" x14ac:dyDescent="0.4">
      <c r="B15" s="113" t="s">
        <v>511</v>
      </c>
      <c r="D15" s="52" t="s">
        <v>429</v>
      </c>
    </row>
    <row r="16" spans="1:5" x14ac:dyDescent="0.4">
      <c r="B16" s="113" t="s">
        <v>510</v>
      </c>
      <c r="E16" s="52" t="s">
        <v>512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9"/>
  <dimension ref="A1:E37"/>
  <sheetViews>
    <sheetView topLeftCell="A9" workbookViewId="0">
      <selection activeCell="E20" sqref="E20"/>
    </sheetView>
  </sheetViews>
  <sheetFormatPr baseColWidth="10" defaultColWidth="11.3515625" defaultRowHeight="12.7" x14ac:dyDescent="0.4"/>
  <cols>
    <col min="1" max="1" width="13.1171875" style="52" customWidth="1"/>
    <col min="2" max="2" width="56.3515625" style="52" customWidth="1"/>
    <col min="3" max="16384" width="11.3515625" style="52"/>
  </cols>
  <sheetData>
    <row r="1" spans="1:5" ht="25.7" thickBot="1" x14ac:dyDescent="0.45">
      <c r="A1" s="50" t="str">
        <f>Ergebnisse!A33</f>
        <v>Flüchtige Säure (als Essigsäure)</v>
      </c>
      <c r="B1" s="51">
        <v>14</v>
      </c>
      <c r="C1" s="51">
        <f>MAX($A$3:$A$19)-1</f>
        <v>13</v>
      </c>
    </row>
    <row r="2" spans="1:5" ht="13" thickTop="1" x14ac:dyDescent="0.4">
      <c r="A2" s="53" t="s">
        <v>73</v>
      </c>
      <c r="B2" s="53" t="s">
        <v>74</v>
      </c>
      <c r="C2" s="52" t="s">
        <v>137</v>
      </c>
      <c r="E2" s="52" t="s">
        <v>438</v>
      </c>
    </row>
    <row r="3" spans="1:5" ht="25.35" x14ac:dyDescent="0.4">
      <c r="A3" s="23">
        <v>1</v>
      </c>
      <c r="B3" s="54" t="s">
        <v>271</v>
      </c>
      <c r="C3" s="24"/>
      <c r="E3" s="52">
        <v>2020</v>
      </c>
    </row>
    <row r="4" spans="1:5" ht="25.35" x14ac:dyDescent="0.4">
      <c r="A4" s="23">
        <v>2</v>
      </c>
      <c r="B4" s="54" t="s">
        <v>272</v>
      </c>
      <c r="C4" s="25"/>
      <c r="E4" s="52">
        <v>2019</v>
      </c>
    </row>
    <row r="5" spans="1:5" ht="25.35" x14ac:dyDescent="0.4">
      <c r="A5" s="23">
        <v>3</v>
      </c>
      <c r="B5" s="54" t="s">
        <v>26</v>
      </c>
      <c r="C5" s="25" t="s">
        <v>75</v>
      </c>
      <c r="E5" s="52">
        <v>2020</v>
      </c>
    </row>
    <row r="6" spans="1:5" ht="25.35" x14ac:dyDescent="0.4">
      <c r="A6" s="23">
        <v>4</v>
      </c>
      <c r="B6" s="54" t="s">
        <v>274</v>
      </c>
      <c r="C6" s="25"/>
      <c r="E6" s="52">
        <v>2020</v>
      </c>
    </row>
    <row r="7" spans="1:5" ht="25.35" x14ac:dyDescent="0.4">
      <c r="A7" s="23">
        <v>5</v>
      </c>
      <c r="B7" s="54" t="s">
        <v>275</v>
      </c>
      <c r="C7" s="25"/>
      <c r="E7" s="52">
        <v>2020</v>
      </c>
    </row>
    <row r="8" spans="1:5" ht="25.35" x14ac:dyDescent="0.4">
      <c r="A8" s="23">
        <v>6</v>
      </c>
      <c r="B8" s="54" t="s">
        <v>276</v>
      </c>
      <c r="C8" s="25"/>
      <c r="E8" s="52">
        <v>2020</v>
      </c>
    </row>
    <row r="9" spans="1:5" ht="25.35" x14ac:dyDescent="0.4">
      <c r="A9" s="23">
        <v>7</v>
      </c>
      <c r="B9" s="54" t="s">
        <v>277</v>
      </c>
      <c r="C9" s="25"/>
      <c r="E9" s="52">
        <v>2016</v>
      </c>
    </row>
    <row r="10" spans="1:5" ht="25.35" x14ac:dyDescent="0.4">
      <c r="A10" s="23">
        <v>8</v>
      </c>
      <c r="B10" s="54" t="s">
        <v>279</v>
      </c>
      <c r="C10" s="25"/>
      <c r="E10" s="52">
        <v>2018</v>
      </c>
    </row>
    <row r="11" spans="1:5" x14ac:dyDescent="0.4">
      <c r="A11" s="23">
        <v>9</v>
      </c>
      <c r="B11" s="54" t="s">
        <v>91</v>
      </c>
      <c r="C11" s="25"/>
      <c r="E11" s="52">
        <v>2020</v>
      </c>
    </row>
    <row r="12" spans="1:5" ht="25.35" x14ac:dyDescent="0.4">
      <c r="A12" s="23">
        <v>10</v>
      </c>
      <c r="B12" s="54" t="s">
        <v>278</v>
      </c>
      <c r="C12" s="114"/>
      <c r="E12" s="52">
        <v>2020</v>
      </c>
    </row>
    <row r="13" spans="1:5" ht="25.35" x14ac:dyDescent="0.4">
      <c r="A13" s="23">
        <v>11</v>
      </c>
      <c r="B13" s="54" t="s">
        <v>332</v>
      </c>
      <c r="C13" s="25" t="s">
        <v>75</v>
      </c>
      <c r="E13" s="52">
        <v>2020</v>
      </c>
    </row>
    <row r="14" spans="1:5" ht="25.35" x14ac:dyDescent="0.4">
      <c r="A14" s="23">
        <v>12</v>
      </c>
      <c r="B14" s="54" t="s">
        <v>513</v>
      </c>
      <c r="C14" s="25"/>
      <c r="E14" s="52">
        <v>2020</v>
      </c>
    </row>
    <row r="15" spans="1:5" x14ac:dyDescent="0.4">
      <c r="A15" s="23">
        <v>13</v>
      </c>
      <c r="B15" s="52" t="s">
        <v>197</v>
      </c>
      <c r="C15" s="25"/>
    </row>
    <row r="16" spans="1:5" x14ac:dyDescent="0.4">
      <c r="A16" s="23">
        <v>14</v>
      </c>
      <c r="B16" s="41" t="s">
        <v>486</v>
      </c>
      <c r="C16" s="25"/>
    </row>
    <row r="17" spans="1:4" x14ac:dyDescent="0.4">
      <c r="A17" s="23"/>
      <c r="C17" s="55"/>
    </row>
    <row r="18" spans="1:4" x14ac:dyDescent="0.4">
      <c r="A18" s="23"/>
      <c r="B18" s="116"/>
      <c r="D18" s="56" t="s">
        <v>503</v>
      </c>
    </row>
    <row r="19" spans="1:4" x14ac:dyDescent="0.4">
      <c r="A19" s="23"/>
      <c r="B19" s="54"/>
      <c r="D19" s="117"/>
    </row>
    <row r="21" spans="1:4" x14ac:dyDescent="0.4">
      <c r="A21" s="56"/>
    </row>
    <row r="23" spans="1:4" x14ac:dyDescent="0.4">
      <c r="A23" s="52" t="s">
        <v>285</v>
      </c>
      <c r="C23" s="52">
        <v>3</v>
      </c>
    </row>
    <row r="24" spans="1:4" x14ac:dyDescent="0.4">
      <c r="A24" s="115">
        <v>1</v>
      </c>
      <c r="B24" s="41" t="s">
        <v>317</v>
      </c>
    </row>
    <row r="25" spans="1:4" x14ac:dyDescent="0.4">
      <c r="A25" s="115">
        <v>2</v>
      </c>
      <c r="B25" s="41" t="s">
        <v>318</v>
      </c>
    </row>
    <row r="26" spans="1:4" x14ac:dyDescent="0.4">
      <c r="A26" s="115">
        <v>3</v>
      </c>
      <c r="B26" s="41" t="s">
        <v>322</v>
      </c>
      <c r="C26" s="41" t="s">
        <v>243</v>
      </c>
    </row>
    <row r="28" spans="1:4" x14ac:dyDescent="0.4">
      <c r="A28" s="52" t="s">
        <v>286</v>
      </c>
      <c r="C28" s="52">
        <v>5</v>
      </c>
    </row>
    <row r="29" spans="1:4" x14ac:dyDescent="0.4">
      <c r="A29" s="52">
        <v>1</v>
      </c>
      <c r="B29" s="52" t="s">
        <v>287</v>
      </c>
    </row>
    <row r="30" spans="1:4" ht="15.35" x14ac:dyDescent="0.6">
      <c r="A30" s="52">
        <v>2</v>
      </c>
      <c r="B30" s="52" t="s">
        <v>149</v>
      </c>
    </row>
    <row r="31" spans="1:4" x14ac:dyDescent="0.4">
      <c r="A31" s="52">
        <v>3</v>
      </c>
      <c r="B31" s="52" t="s">
        <v>288</v>
      </c>
    </row>
    <row r="32" spans="1:4" x14ac:dyDescent="0.4">
      <c r="A32" s="52">
        <v>4</v>
      </c>
      <c r="B32" s="52" t="s">
        <v>289</v>
      </c>
    </row>
    <row r="33" spans="1:4" x14ac:dyDescent="0.4">
      <c r="A33" s="52">
        <v>5</v>
      </c>
      <c r="B33" s="52" t="s">
        <v>322</v>
      </c>
    </row>
    <row r="35" spans="1:4" x14ac:dyDescent="0.4">
      <c r="B35" s="56" t="s">
        <v>290</v>
      </c>
      <c r="C35" s="52" t="s">
        <v>41</v>
      </c>
      <c r="D35" s="52" t="s">
        <v>292</v>
      </c>
    </row>
    <row r="36" spans="1:4" x14ac:dyDescent="0.4">
      <c r="B36" s="52" t="s">
        <v>291</v>
      </c>
      <c r="C36" s="52" t="s">
        <v>330</v>
      </c>
      <c r="D36" s="52">
        <v>3</v>
      </c>
    </row>
    <row r="37" spans="1:4" x14ac:dyDescent="0.4">
      <c r="B37" s="52" t="s">
        <v>293</v>
      </c>
      <c r="C37" s="52" t="s">
        <v>330</v>
      </c>
      <c r="D37" s="52">
        <v>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10"/>
  <sheetViews>
    <sheetView workbookViewId="0">
      <selection activeCell="E20" sqref="E20"/>
    </sheetView>
  </sheetViews>
  <sheetFormatPr baseColWidth="10" defaultColWidth="11" defaultRowHeight="12.7" x14ac:dyDescent="0.4"/>
  <cols>
    <col min="1" max="1" width="20.64453125" style="41" bestFit="1" customWidth="1"/>
    <col min="2" max="2" width="66.1171875" style="41" bestFit="1" customWidth="1"/>
    <col min="3" max="16384" width="11" style="41"/>
  </cols>
  <sheetData>
    <row r="1" spans="1:5" ht="13" thickBot="1" x14ac:dyDescent="0.45">
      <c r="A1" s="41" t="s">
        <v>25</v>
      </c>
      <c r="B1" s="41">
        <v>8</v>
      </c>
      <c r="C1" s="51">
        <f>MAX($A$3:$A$10)-1</f>
        <v>7</v>
      </c>
    </row>
    <row r="2" spans="1:5" ht="13" thickTop="1" x14ac:dyDescent="0.4">
      <c r="A2" s="53" t="s">
        <v>73</v>
      </c>
      <c r="B2" s="53" t="s">
        <v>74</v>
      </c>
      <c r="C2" s="52" t="s">
        <v>137</v>
      </c>
      <c r="E2" s="41" t="s">
        <v>438</v>
      </c>
    </row>
    <row r="3" spans="1:5" x14ac:dyDescent="0.4">
      <c r="A3" s="41">
        <v>1</v>
      </c>
      <c r="B3" s="41" t="s">
        <v>28</v>
      </c>
      <c r="E3" s="41">
        <v>2020</v>
      </c>
    </row>
    <row r="4" spans="1:5" x14ac:dyDescent="0.4">
      <c r="A4" s="41">
        <v>2</v>
      </c>
      <c r="B4" s="41" t="s">
        <v>396</v>
      </c>
      <c r="C4" s="41" t="s">
        <v>75</v>
      </c>
      <c r="E4" s="41">
        <v>2020</v>
      </c>
    </row>
    <row r="5" spans="1:5" x14ac:dyDescent="0.4">
      <c r="A5" s="41">
        <v>3</v>
      </c>
      <c r="B5" s="41" t="s">
        <v>377</v>
      </c>
      <c r="C5" s="41" t="s">
        <v>75</v>
      </c>
      <c r="E5" s="41">
        <v>2020</v>
      </c>
    </row>
    <row r="6" spans="1:5" x14ac:dyDescent="0.4">
      <c r="A6" s="41">
        <v>4</v>
      </c>
      <c r="B6" s="41" t="s">
        <v>371</v>
      </c>
      <c r="E6" s="41">
        <v>2020</v>
      </c>
    </row>
    <row r="7" spans="1:5" x14ac:dyDescent="0.4">
      <c r="A7" s="41">
        <v>5</v>
      </c>
      <c r="B7" s="41" t="s">
        <v>24</v>
      </c>
    </row>
    <row r="8" spans="1:5" ht="14.35" x14ac:dyDescent="0.4">
      <c r="A8" s="41">
        <v>6</v>
      </c>
      <c r="B8" s="41" t="s">
        <v>487</v>
      </c>
      <c r="E8" s="118">
        <v>2015</v>
      </c>
    </row>
    <row r="9" spans="1:5" x14ac:dyDescent="0.4">
      <c r="A9" s="41">
        <v>7</v>
      </c>
      <c r="B9" s="41" t="s">
        <v>197</v>
      </c>
    </row>
    <row r="10" spans="1:5" x14ac:dyDescent="0.4">
      <c r="A10" s="41">
        <v>8</v>
      </c>
      <c r="B10" s="41" t="s">
        <v>486</v>
      </c>
    </row>
  </sheetData>
  <phoneticPr fontId="0" type="noConversion"/>
  <pageMargins left="0.7" right="0.7" top="0.78740157499999996" bottom="0.78740157499999996" header="0.3" footer="0.3"/>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0"/>
  <dimension ref="A1:G17"/>
  <sheetViews>
    <sheetView workbookViewId="0">
      <selection activeCell="E20" sqref="E20"/>
    </sheetView>
  </sheetViews>
  <sheetFormatPr baseColWidth="10" defaultColWidth="11.3515625" defaultRowHeight="12.7" x14ac:dyDescent="0.4"/>
  <cols>
    <col min="1" max="1" width="22.87890625" style="52" bestFit="1" customWidth="1"/>
    <col min="2" max="2" width="60.64453125" style="52" bestFit="1" customWidth="1"/>
    <col min="3" max="16384" width="11.3515625" style="52"/>
  </cols>
  <sheetData>
    <row r="1" spans="1:7" ht="13" thickBot="1" x14ac:dyDescent="0.45">
      <c r="A1" s="50" t="str">
        <f>Ergebnisse!A35</f>
        <v>Citronensäure, wasserfrei</v>
      </c>
      <c r="B1" s="51">
        <v>14</v>
      </c>
      <c r="C1" s="51">
        <f>MAX($A$3:$A$16)-1</f>
        <v>13</v>
      </c>
    </row>
    <row r="2" spans="1:7" ht="13" thickTop="1" x14ac:dyDescent="0.4">
      <c r="A2" s="53" t="s">
        <v>73</v>
      </c>
      <c r="B2" s="53" t="s">
        <v>74</v>
      </c>
      <c r="C2" s="52" t="s">
        <v>137</v>
      </c>
      <c r="E2" s="52" t="s">
        <v>438</v>
      </c>
    </row>
    <row r="3" spans="1:7" x14ac:dyDescent="0.4">
      <c r="A3" s="23">
        <v>1</v>
      </c>
      <c r="B3" s="54" t="s">
        <v>282</v>
      </c>
      <c r="C3" s="24"/>
      <c r="E3" s="52">
        <v>2020</v>
      </c>
    </row>
    <row r="4" spans="1:7" x14ac:dyDescent="0.4">
      <c r="A4" s="23">
        <v>2</v>
      </c>
      <c r="B4" s="54" t="s">
        <v>283</v>
      </c>
      <c r="C4" s="25" t="s">
        <v>75</v>
      </c>
      <c r="E4" s="52">
        <v>2020</v>
      </c>
    </row>
    <row r="5" spans="1:7" x14ac:dyDescent="0.4">
      <c r="A5" s="23">
        <v>3</v>
      </c>
      <c r="B5" s="54" t="s">
        <v>203</v>
      </c>
      <c r="C5" s="25"/>
      <c r="E5" s="52">
        <v>2020</v>
      </c>
    </row>
    <row r="6" spans="1:7" x14ac:dyDescent="0.4">
      <c r="A6" s="23">
        <v>4</v>
      </c>
      <c r="B6" s="54" t="s">
        <v>204</v>
      </c>
      <c r="C6" s="25"/>
      <c r="E6" s="52">
        <v>2020</v>
      </c>
    </row>
    <row r="7" spans="1:7" x14ac:dyDescent="0.4">
      <c r="A7" s="23">
        <v>5</v>
      </c>
      <c r="B7" s="54" t="s">
        <v>520</v>
      </c>
      <c r="C7" s="25"/>
      <c r="E7" s="52">
        <v>2020</v>
      </c>
    </row>
    <row r="8" spans="1:7" x14ac:dyDescent="0.4">
      <c r="A8" s="23">
        <v>6</v>
      </c>
      <c r="B8" s="54" t="s">
        <v>521</v>
      </c>
      <c r="C8" s="119" t="s">
        <v>75</v>
      </c>
      <c r="E8" s="52">
        <v>2020</v>
      </c>
      <c r="G8" s="116"/>
    </row>
    <row r="9" spans="1:7" ht="25.35" x14ac:dyDescent="0.4">
      <c r="A9" s="23">
        <v>7</v>
      </c>
      <c r="B9" s="54" t="s">
        <v>251</v>
      </c>
      <c r="C9" s="25"/>
      <c r="E9" s="52">
        <v>2020</v>
      </c>
    </row>
    <row r="10" spans="1:7" x14ac:dyDescent="0.4">
      <c r="A10" s="23">
        <v>8</v>
      </c>
      <c r="B10" s="54" t="s">
        <v>63</v>
      </c>
      <c r="C10" s="25"/>
      <c r="E10" s="52">
        <v>2020</v>
      </c>
    </row>
    <row r="11" spans="1:7" x14ac:dyDescent="0.4">
      <c r="A11" s="23">
        <v>9</v>
      </c>
      <c r="B11" s="54" t="s">
        <v>65</v>
      </c>
      <c r="C11" s="55"/>
      <c r="E11" s="116">
        <v>2015</v>
      </c>
    </row>
    <row r="12" spans="1:7" ht="14.35" x14ac:dyDescent="0.4">
      <c r="A12" s="23">
        <v>10</v>
      </c>
      <c r="B12" s="41" t="s">
        <v>487</v>
      </c>
      <c r="C12" s="55"/>
      <c r="E12" s="116">
        <v>2015</v>
      </c>
    </row>
    <row r="13" spans="1:7" x14ac:dyDescent="0.4">
      <c r="A13" s="23">
        <v>11</v>
      </c>
      <c r="B13" s="41" t="s">
        <v>572</v>
      </c>
      <c r="C13" s="55"/>
      <c r="E13" s="116"/>
    </row>
    <row r="14" spans="1:7" x14ac:dyDescent="0.4">
      <c r="A14" s="23">
        <v>12</v>
      </c>
      <c r="B14" s="41" t="s">
        <v>573</v>
      </c>
      <c r="C14" s="55"/>
      <c r="E14" s="116"/>
    </row>
    <row r="15" spans="1:7" x14ac:dyDescent="0.4">
      <c r="A15" s="23">
        <v>13</v>
      </c>
      <c r="B15" s="52" t="s">
        <v>197</v>
      </c>
    </row>
    <row r="16" spans="1:7" x14ac:dyDescent="0.4">
      <c r="A16" s="23">
        <v>14</v>
      </c>
      <c r="B16" s="41" t="s">
        <v>486</v>
      </c>
    </row>
    <row r="17" spans="2:2" x14ac:dyDescent="0.4">
      <c r="B17"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1"/>
  <dimension ref="A1:F18"/>
  <sheetViews>
    <sheetView workbookViewId="0">
      <selection activeCell="E20" sqref="E20"/>
    </sheetView>
  </sheetViews>
  <sheetFormatPr baseColWidth="10" defaultColWidth="11.3515625" defaultRowHeight="12.7" x14ac:dyDescent="0.4"/>
  <cols>
    <col min="1" max="1" width="21.3515625" style="52" customWidth="1"/>
    <col min="2" max="2" width="66" style="52" customWidth="1"/>
    <col min="3" max="16384" width="11.3515625" style="52"/>
  </cols>
  <sheetData>
    <row r="1" spans="1:6" ht="51" thickBot="1" x14ac:dyDescent="0.45">
      <c r="A1" s="50" t="str">
        <f>Ergebnisse!A36</f>
        <v>Freie Schweflige Säure (als SO2)
(nach Abzug ggf. miterfasster Reduktone)</v>
      </c>
      <c r="B1" s="51">
        <v>16</v>
      </c>
      <c r="C1" s="51">
        <f>MAX($A$3:$A$18)-1</f>
        <v>15</v>
      </c>
    </row>
    <row r="2" spans="1:6" ht="13" thickTop="1" x14ac:dyDescent="0.4">
      <c r="A2" s="53" t="s">
        <v>73</v>
      </c>
      <c r="B2" s="53" t="s">
        <v>74</v>
      </c>
      <c r="C2" s="52" t="s">
        <v>137</v>
      </c>
      <c r="E2" s="52" t="s">
        <v>438</v>
      </c>
    </row>
    <row r="3" spans="1:6" x14ac:dyDescent="0.4">
      <c r="A3" s="23">
        <v>1</v>
      </c>
      <c r="B3" s="54" t="s">
        <v>294</v>
      </c>
      <c r="C3" s="24"/>
      <c r="E3" s="52">
        <v>2020</v>
      </c>
    </row>
    <row r="4" spans="1:6" x14ac:dyDescent="0.4">
      <c r="A4" s="23">
        <v>2</v>
      </c>
      <c r="B4" s="54" t="s">
        <v>295</v>
      </c>
      <c r="C4" s="25" t="s">
        <v>75</v>
      </c>
      <c r="E4" s="52">
        <v>2020</v>
      </c>
    </row>
    <row r="5" spans="1:6" x14ac:dyDescent="0.4">
      <c r="A5" s="23">
        <v>3</v>
      </c>
      <c r="B5" s="54" t="s">
        <v>296</v>
      </c>
      <c r="C5" s="25"/>
      <c r="E5" s="52">
        <v>2020</v>
      </c>
    </row>
    <row r="6" spans="1:6" ht="25.35" x14ac:dyDescent="0.4">
      <c r="A6" s="23">
        <v>4</v>
      </c>
      <c r="B6" s="54" t="s">
        <v>297</v>
      </c>
      <c r="C6" s="25" t="s">
        <v>75</v>
      </c>
      <c r="E6" s="52">
        <v>2020</v>
      </c>
      <c r="F6" s="52" t="s">
        <v>459</v>
      </c>
    </row>
    <row r="7" spans="1:6" x14ac:dyDescent="0.4">
      <c r="A7" s="23">
        <v>5</v>
      </c>
      <c r="B7" s="54" t="s">
        <v>298</v>
      </c>
      <c r="C7" s="25" t="s">
        <v>75</v>
      </c>
    </row>
    <row r="8" spans="1:6" ht="25.35" x14ac:dyDescent="0.4">
      <c r="A8" s="23">
        <v>6</v>
      </c>
      <c r="B8" s="54" t="s">
        <v>299</v>
      </c>
      <c r="C8" s="25"/>
      <c r="E8" s="52">
        <v>2019</v>
      </c>
    </row>
    <row r="9" spans="1:6" ht="25.35" x14ac:dyDescent="0.4">
      <c r="A9" s="23">
        <v>7</v>
      </c>
      <c r="B9" s="54" t="s">
        <v>300</v>
      </c>
      <c r="C9" s="25"/>
      <c r="E9" s="116">
        <v>2015</v>
      </c>
    </row>
    <row r="10" spans="1:6" ht="25.35" x14ac:dyDescent="0.4">
      <c r="A10" s="23">
        <v>8</v>
      </c>
      <c r="B10" s="54" t="s">
        <v>301</v>
      </c>
      <c r="C10" s="25"/>
      <c r="E10" s="52">
        <v>2019</v>
      </c>
    </row>
    <row r="11" spans="1:6" ht="25.35" x14ac:dyDescent="0.4">
      <c r="A11" s="23">
        <v>9</v>
      </c>
      <c r="B11" s="54" t="s">
        <v>302</v>
      </c>
      <c r="C11" s="25"/>
      <c r="E11" s="52">
        <v>2018</v>
      </c>
    </row>
    <row r="12" spans="1:6" x14ac:dyDescent="0.4">
      <c r="A12" s="23">
        <v>10</v>
      </c>
      <c r="B12" s="54" t="s">
        <v>381</v>
      </c>
      <c r="C12" s="25"/>
      <c r="E12" s="52">
        <v>2018</v>
      </c>
    </row>
    <row r="13" spans="1:6" x14ac:dyDescent="0.4">
      <c r="A13" s="23">
        <v>11</v>
      </c>
      <c r="B13" s="54" t="s">
        <v>66</v>
      </c>
      <c r="C13" s="25" t="s">
        <v>75</v>
      </c>
      <c r="E13" s="52">
        <v>2020</v>
      </c>
    </row>
    <row r="14" spans="1:6" ht="25.35" x14ac:dyDescent="0.4">
      <c r="A14" s="23">
        <v>12</v>
      </c>
      <c r="B14" s="54" t="s">
        <v>382</v>
      </c>
      <c r="C14" s="55" t="s">
        <v>75</v>
      </c>
      <c r="E14" s="52">
        <v>2020</v>
      </c>
    </row>
    <row r="15" spans="1:6" x14ac:dyDescent="0.4">
      <c r="A15" s="23">
        <v>13</v>
      </c>
      <c r="B15" s="54" t="s">
        <v>372</v>
      </c>
      <c r="C15" s="55"/>
      <c r="E15" s="116">
        <v>2015</v>
      </c>
    </row>
    <row r="16" spans="1:6" x14ac:dyDescent="0.4">
      <c r="A16" s="23">
        <v>14</v>
      </c>
      <c r="B16" s="54" t="s">
        <v>568</v>
      </c>
      <c r="C16" s="55"/>
      <c r="E16" s="116"/>
    </row>
    <row r="17" spans="1:2" x14ac:dyDescent="0.4">
      <c r="A17" s="23">
        <v>15</v>
      </c>
      <c r="B17" s="52" t="s">
        <v>197</v>
      </c>
    </row>
    <row r="18" spans="1:2" x14ac:dyDescent="0.4">
      <c r="A18" s="23">
        <v>16</v>
      </c>
      <c r="B18" s="41" t="s">
        <v>486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2"/>
  <dimension ref="A1:F31"/>
  <sheetViews>
    <sheetView workbookViewId="0">
      <selection activeCell="E20" sqref="E20"/>
    </sheetView>
  </sheetViews>
  <sheetFormatPr baseColWidth="10" defaultColWidth="11.3515625" defaultRowHeight="12.7" x14ac:dyDescent="0.4"/>
  <cols>
    <col min="1" max="1" width="21.3515625" style="52" customWidth="1"/>
    <col min="2" max="2" width="57" style="52" customWidth="1"/>
    <col min="3" max="16384" width="11.3515625" style="52"/>
  </cols>
  <sheetData>
    <row r="1" spans="1:6" ht="51" thickBot="1" x14ac:dyDescent="0.45">
      <c r="A1" s="50" t="str">
        <f>Ergebnisse!A38</f>
        <v>Gesamte Schweflige Säure (als SO2)
(nach Abzug ggf. miterfasster Reduktone)</v>
      </c>
      <c r="B1" s="51">
        <v>25</v>
      </c>
      <c r="C1" s="51">
        <f>MAX($A$3:$A$27)-1</f>
        <v>24</v>
      </c>
    </row>
    <row r="2" spans="1:6" ht="13" thickTop="1" x14ac:dyDescent="0.4">
      <c r="A2" s="53" t="s">
        <v>73</v>
      </c>
      <c r="B2" s="53" t="s">
        <v>74</v>
      </c>
      <c r="C2" s="52" t="s">
        <v>137</v>
      </c>
      <c r="E2" s="52" t="s">
        <v>438</v>
      </c>
    </row>
    <row r="3" spans="1:6" x14ac:dyDescent="0.4">
      <c r="A3" s="23">
        <v>1</v>
      </c>
      <c r="B3" s="54" t="s">
        <v>303</v>
      </c>
      <c r="C3" s="24"/>
      <c r="E3" s="52">
        <v>2020</v>
      </c>
    </row>
    <row r="4" spans="1:6" ht="25.35" x14ac:dyDescent="0.4">
      <c r="A4" s="23">
        <v>2</v>
      </c>
      <c r="B4" s="54" t="s">
        <v>304</v>
      </c>
      <c r="C4" s="25" t="s">
        <v>75</v>
      </c>
      <c r="E4" s="52">
        <v>2020</v>
      </c>
    </row>
    <row r="5" spans="1:6" x14ac:dyDescent="0.4">
      <c r="A5" s="23">
        <v>3</v>
      </c>
      <c r="B5" s="54" t="s">
        <v>296</v>
      </c>
      <c r="C5" s="25"/>
      <c r="E5" s="52">
        <v>2020</v>
      </c>
    </row>
    <row r="6" spans="1:6" ht="25.35" x14ac:dyDescent="0.4">
      <c r="A6" s="23">
        <v>4</v>
      </c>
      <c r="B6" s="54" t="s">
        <v>297</v>
      </c>
      <c r="C6" s="25"/>
      <c r="E6" s="52">
        <v>2020</v>
      </c>
      <c r="F6" s="52" t="s">
        <v>459</v>
      </c>
    </row>
    <row r="7" spans="1:6" x14ac:dyDescent="0.4">
      <c r="A7" s="23">
        <v>5</v>
      </c>
      <c r="B7" s="54" t="s">
        <v>298</v>
      </c>
      <c r="C7" s="25" t="s">
        <v>75</v>
      </c>
    </row>
    <row r="8" spans="1:6" ht="25.35" x14ac:dyDescent="0.4">
      <c r="A8" s="23">
        <v>6</v>
      </c>
      <c r="B8" s="54" t="s">
        <v>353</v>
      </c>
      <c r="C8" s="25"/>
      <c r="E8" s="52">
        <v>2016</v>
      </c>
    </row>
    <row r="9" spans="1:6" ht="25.35" x14ac:dyDescent="0.4">
      <c r="A9" s="23">
        <v>7</v>
      </c>
      <c r="B9" s="54" t="s">
        <v>305</v>
      </c>
      <c r="C9" s="25"/>
      <c r="E9" s="52">
        <v>2019</v>
      </c>
    </row>
    <row r="10" spans="1:6" ht="25.35" x14ac:dyDescent="0.4">
      <c r="A10" s="23">
        <v>8</v>
      </c>
      <c r="B10" s="54" t="s">
        <v>306</v>
      </c>
      <c r="C10" s="25"/>
      <c r="E10" s="52">
        <v>2018</v>
      </c>
    </row>
    <row r="11" spans="1:6" ht="25.35" x14ac:dyDescent="0.4">
      <c r="A11" s="23">
        <v>9</v>
      </c>
      <c r="B11" s="54" t="s">
        <v>307</v>
      </c>
      <c r="C11" s="25"/>
      <c r="E11" s="52">
        <v>2019</v>
      </c>
    </row>
    <row r="12" spans="1:6" x14ac:dyDescent="0.4">
      <c r="A12" s="23">
        <v>10</v>
      </c>
      <c r="B12" s="54" t="s">
        <v>308</v>
      </c>
      <c r="C12" s="25"/>
      <c r="E12" s="52">
        <v>2020</v>
      </c>
    </row>
    <row r="13" spans="1:6" x14ac:dyDescent="0.4">
      <c r="A13" s="23">
        <v>11</v>
      </c>
      <c r="B13" s="54" t="s">
        <v>309</v>
      </c>
      <c r="C13" s="25"/>
      <c r="E13" s="52">
        <v>2019</v>
      </c>
    </row>
    <row r="14" spans="1:6" x14ac:dyDescent="0.4">
      <c r="A14" s="23">
        <v>12</v>
      </c>
      <c r="B14" s="54" t="s">
        <v>310</v>
      </c>
      <c r="C14" s="25"/>
      <c r="E14" s="52">
        <v>2020</v>
      </c>
    </row>
    <row r="15" spans="1:6" x14ac:dyDescent="0.4">
      <c r="A15" s="23">
        <v>13</v>
      </c>
      <c r="B15" s="54" t="s">
        <v>67</v>
      </c>
      <c r="C15" s="25" t="s">
        <v>75</v>
      </c>
      <c r="E15" s="52">
        <v>2020</v>
      </c>
    </row>
    <row r="16" spans="1:6" ht="25.35" x14ac:dyDescent="0.4">
      <c r="A16" s="23">
        <v>14</v>
      </c>
      <c r="B16" s="54" t="s">
        <v>382</v>
      </c>
      <c r="C16" s="55" t="s">
        <v>75</v>
      </c>
      <c r="E16" s="52">
        <v>2020</v>
      </c>
    </row>
    <row r="17" spans="1:5" x14ac:dyDescent="0.4">
      <c r="A17" s="23">
        <v>15</v>
      </c>
      <c r="B17" s="54" t="s">
        <v>354</v>
      </c>
      <c r="C17" s="25"/>
      <c r="E17" s="52">
        <v>2016</v>
      </c>
    </row>
    <row r="18" spans="1:5" x14ac:dyDescent="0.4">
      <c r="A18" s="23">
        <v>16</v>
      </c>
      <c r="B18" s="54" t="s">
        <v>355</v>
      </c>
      <c r="C18" s="55"/>
      <c r="E18" s="52">
        <v>2016</v>
      </c>
    </row>
    <row r="19" spans="1:5" ht="25.35" x14ac:dyDescent="0.4">
      <c r="A19" s="23">
        <v>17</v>
      </c>
      <c r="B19" s="54" t="s">
        <v>450</v>
      </c>
      <c r="C19" s="55"/>
      <c r="E19" s="52">
        <v>2016</v>
      </c>
    </row>
    <row r="20" spans="1:5" ht="25.35" x14ac:dyDescent="0.4">
      <c r="A20" s="23">
        <v>18</v>
      </c>
      <c r="B20" s="54" t="s">
        <v>451</v>
      </c>
      <c r="C20" s="55" t="s">
        <v>75</v>
      </c>
      <c r="E20" s="52">
        <v>2019</v>
      </c>
    </row>
    <row r="21" spans="1:5" ht="20.25" customHeight="1" x14ac:dyDescent="0.4">
      <c r="A21" s="23">
        <v>19</v>
      </c>
      <c r="B21" s="54" t="s">
        <v>372</v>
      </c>
      <c r="C21" s="55"/>
      <c r="E21" s="52">
        <v>2017</v>
      </c>
    </row>
    <row r="22" spans="1:5" ht="20.25" customHeight="1" x14ac:dyDescent="0.4">
      <c r="A22" s="23">
        <v>20</v>
      </c>
      <c r="B22" s="54" t="s">
        <v>527</v>
      </c>
      <c r="C22" s="55"/>
      <c r="E22" s="52">
        <v>2021</v>
      </c>
    </row>
    <row r="23" spans="1:5" ht="20.25" customHeight="1" x14ac:dyDescent="0.4">
      <c r="A23" s="23">
        <v>21</v>
      </c>
      <c r="B23" s="54" t="s">
        <v>569</v>
      </c>
      <c r="C23" s="55"/>
      <c r="E23" s="52">
        <v>2021</v>
      </c>
    </row>
    <row r="24" spans="1:5" ht="20.25" customHeight="1" x14ac:dyDescent="0.4">
      <c r="A24" s="23">
        <v>22</v>
      </c>
      <c r="B24" s="54" t="s">
        <v>570</v>
      </c>
      <c r="C24" s="55"/>
      <c r="E24" s="52">
        <v>2023</v>
      </c>
    </row>
    <row r="25" spans="1:5" ht="20.25" customHeight="1" x14ac:dyDescent="0.4">
      <c r="A25" s="23">
        <v>23</v>
      </c>
      <c r="B25" s="54" t="s">
        <v>571</v>
      </c>
      <c r="C25" s="55"/>
      <c r="E25" s="52">
        <v>2023</v>
      </c>
    </row>
    <row r="26" spans="1:5" x14ac:dyDescent="0.4">
      <c r="A26" s="23">
        <v>24</v>
      </c>
      <c r="B26" s="14" t="s">
        <v>197</v>
      </c>
    </row>
    <row r="27" spans="1:5" x14ac:dyDescent="0.4">
      <c r="A27" s="23">
        <v>25</v>
      </c>
      <c r="B27" s="41" t="s">
        <v>486</v>
      </c>
    </row>
    <row r="30" spans="1:5" x14ac:dyDescent="0.4">
      <c r="B30" s="54"/>
    </row>
    <row r="31" spans="1:5" x14ac:dyDescent="0.4">
      <c r="B31" s="116" t="s">
        <v>501</v>
      </c>
      <c r="D31" s="56" t="s">
        <v>503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25"/>
  <dimension ref="A1:C6"/>
  <sheetViews>
    <sheetView workbookViewId="0">
      <selection activeCell="E20" sqref="E20"/>
    </sheetView>
  </sheetViews>
  <sheetFormatPr baseColWidth="10" defaultColWidth="11.3515625" defaultRowHeight="12.7" x14ac:dyDescent="0.4"/>
  <cols>
    <col min="1" max="1" width="21.3515625" style="52" customWidth="1"/>
    <col min="2" max="2" width="55.1171875" style="52" customWidth="1"/>
    <col min="3" max="16384" width="11.3515625" style="52"/>
  </cols>
  <sheetData>
    <row r="1" spans="1:3" ht="13" thickBot="1" x14ac:dyDescent="0.45">
      <c r="A1" s="100" t="s">
        <v>208</v>
      </c>
      <c r="B1" s="51">
        <v>4</v>
      </c>
      <c r="C1" s="52">
        <f>MAX($A$3:$A$6)-1</f>
        <v>3</v>
      </c>
    </row>
    <row r="2" spans="1:3" ht="13" thickTop="1" x14ac:dyDescent="0.4">
      <c r="A2" s="53" t="s">
        <v>73</v>
      </c>
      <c r="B2" s="53" t="s">
        <v>74</v>
      </c>
    </row>
    <row r="3" spans="1:3" ht="15.35" x14ac:dyDescent="0.4">
      <c r="A3" s="23">
        <v>1</v>
      </c>
      <c r="B3" s="23" t="s">
        <v>397</v>
      </c>
      <c r="C3" s="24"/>
    </row>
    <row r="4" spans="1:3" ht="25.35" x14ac:dyDescent="0.4">
      <c r="A4" s="23">
        <v>2</v>
      </c>
      <c r="B4" s="23" t="s">
        <v>37</v>
      </c>
      <c r="C4" s="25"/>
    </row>
    <row r="5" spans="1:3" x14ac:dyDescent="0.4">
      <c r="A5" s="23">
        <v>3</v>
      </c>
      <c r="B5" s="23" t="s">
        <v>412</v>
      </c>
      <c r="C5" s="25"/>
    </row>
    <row r="6" spans="1:3" x14ac:dyDescent="0.4">
      <c r="A6" s="23">
        <v>4</v>
      </c>
      <c r="B6" s="41" t="s">
        <v>486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26"/>
  <dimension ref="A1:C6"/>
  <sheetViews>
    <sheetView workbookViewId="0">
      <selection activeCell="E20" sqref="E20"/>
    </sheetView>
  </sheetViews>
  <sheetFormatPr baseColWidth="10" defaultColWidth="11.3515625" defaultRowHeight="12.7" x14ac:dyDescent="0.4"/>
  <cols>
    <col min="1" max="1" width="21.3515625" style="52" customWidth="1"/>
    <col min="2" max="2" width="55.1171875" style="52" customWidth="1"/>
    <col min="3" max="16384" width="11.3515625" style="52"/>
  </cols>
  <sheetData>
    <row r="1" spans="1:3" ht="13" thickBot="1" x14ac:dyDescent="0.45">
      <c r="A1" s="100" t="s">
        <v>207</v>
      </c>
      <c r="B1" s="51">
        <v>4</v>
      </c>
      <c r="C1" s="52">
        <f>MAX($A$3:$A$6)-1</f>
        <v>3</v>
      </c>
    </row>
    <row r="2" spans="1:3" ht="13" thickTop="1" x14ac:dyDescent="0.4">
      <c r="A2" s="53" t="s">
        <v>73</v>
      </c>
      <c r="B2" s="53" t="s">
        <v>74</v>
      </c>
    </row>
    <row r="3" spans="1:3" ht="15.35" x14ac:dyDescent="0.4">
      <c r="A3" s="23">
        <v>1</v>
      </c>
      <c r="B3" s="23" t="s">
        <v>397</v>
      </c>
      <c r="C3" s="24"/>
    </row>
    <row r="4" spans="1:3" ht="25.35" x14ac:dyDescent="0.4">
      <c r="A4" s="23">
        <v>2</v>
      </c>
      <c r="B4" s="23" t="s">
        <v>37</v>
      </c>
      <c r="C4" s="25"/>
    </row>
    <row r="5" spans="1:3" x14ac:dyDescent="0.4">
      <c r="A5" s="23">
        <v>3</v>
      </c>
      <c r="B5" s="23" t="s">
        <v>412</v>
      </c>
      <c r="C5" s="25"/>
    </row>
    <row r="6" spans="1:3" x14ac:dyDescent="0.4">
      <c r="A6" s="23">
        <v>4</v>
      </c>
      <c r="B6" s="41" t="s">
        <v>486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5"/>
  <sheetViews>
    <sheetView workbookViewId="0">
      <selection activeCell="E20" sqref="E20"/>
    </sheetView>
  </sheetViews>
  <sheetFormatPr baseColWidth="10" defaultColWidth="11.3515625" defaultRowHeight="12.7" x14ac:dyDescent="0.4"/>
  <cols>
    <col min="1" max="1" width="21.3515625" style="52" customWidth="1"/>
    <col min="2" max="2" width="55.1171875" style="52" customWidth="1"/>
    <col min="3" max="16384" width="11.3515625" style="52"/>
  </cols>
  <sheetData>
    <row r="1" spans="1:5" ht="13" thickBot="1" x14ac:dyDescent="0.45">
      <c r="A1" s="50" t="s">
        <v>388</v>
      </c>
      <c r="B1" s="51">
        <v>3</v>
      </c>
      <c r="C1" s="51">
        <f>MAX($A$3:$A$5)-1</f>
        <v>2</v>
      </c>
    </row>
    <row r="2" spans="1:5" ht="13" thickTop="1" x14ac:dyDescent="0.4">
      <c r="A2" s="53" t="s">
        <v>73</v>
      </c>
      <c r="B2" s="53" t="s">
        <v>74</v>
      </c>
      <c r="C2" s="52" t="s">
        <v>137</v>
      </c>
      <c r="E2" s="52" t="s">
        <v>438</v>
      </c>
    </row>
    <row r="3" spans="1:5" x14ac:dyDescent="0.4">
      <c r="A3" s="23">
        <v>1</v>
      </c>
      <c r="B3" s="41" t="s">
        <v>437</v>
      </c>
      <c r="C3" s="24"/>
      <c r="E3" s="52">
        <v>2020</v>
      </c>
    </row>
    <row r="4" spans="1:5" x14ac:dyDescent="0.4">
      <c r="A4" s="23">
        <v>2</v>
      </c>
      <c r="B4" s="54" t="s">
        <v>197</v>
      </c>
      <c r="C4" s="55"/>
    </row>
    <row r="5" spans="1:5" x14ac:dyDescent="0.4">
      <c r="A5" s="23">
        <v>3</v>
      </c>
      <c r="B5" s="41" t="s">
        <v>486</v>
      </c>
    </row>
  </sheetData>
  <pageMargins left="0.78740157499999996" right="0.78740157499999996" top="0.984251969" bottom="0.984251969" header="0.4921259845" footer="0.492125984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4"/>
  <dimension ref="A1:F34"/>
  <sheetViews>
    <sheetView workbookViewId="0">
      <selection activeCell="E20" sqref="E20"/>
    </sheetView>
  </sheetViews>
  <sheetFormatPr baseColWidth="10" defaultColWidth="11.3515625" defaultRowHeight="12.7" x14ac:dyDescent="0.4"/>
  <cols>
    <col min="1" max="1" width="21.3515625" style="52" customWidth="1"/>
    <col min="2" max="2" width="83.64453125" style="52" bestFit="1" customWidth="1"/>
    <col min="3" max="16384" width="11.3515625" style="52"/>
  </cols>
  <sheetData>
    <row r="1" spans="1:6" ht="13" thickBot="1" x14ac:dyDescent="0.45">
      <c r="A1" s="100" t="s">
        <v>112</v>
      </c>
      <c r="B1" s="51">
        <v>8</v>
      </c>
      <c r="C1" s="51">
        <f>MAX($A$3:$A$10)-1</f>
        <v>7</v>
      </c>
    </row>
    <row r="2" spans="1:6" ht="13" thickTop="1" x14ac:dyDescent="0.4">
      <c r="A2" s="53" t="s">
        <v>73</v>
      </c>
      <c r="B2" s="53" t="s">
        <v>74</v>
      </c>
      <c r="C2" s="52" t="s">
        <v>137</v>
      </c>
      <c r="E2" s="52" t="s">
        <v>438</v>
      </c>
    </row>
    <row r="3" spans="1:6" x14ac:dyDescent="0.4">
      <c r="A3" s="23">
        <v>1</v>
      </c>
      <c r="B3" s="54" t="s">
        <v>400</v>
      </c>
      <c r="C3" s="24"/>
      <c r="E3" s="52">
        <v>2018</v>
      </c>
    </row>
    <row r="4" spans="1:6" x14ac:dyDescent="0.4">
      <c r="A4" s="23">
        <v>2</v>
      </c>
      <c r="B4" s="54" t="s">
        <v>401</v>
      </c>
      <c r="C4" s="25" t="s">
        <v>75</v>
      </c>
      <c r="E4" s="52">
        <v>2018</v>
      </c>
    </row>
    <row r="5" spans="1:6" x14ac:dyDescent="0.4">
      <c r="A5" s="23">
        <v>3</v>
      </c>
      <c r="B5" s="52" t="s">
        <v>402</v>
      </c>
      <c r="E5" s="52">
        <v>2014</v>
      </c>
    </row>
    <row r="6" spans="1:6" x14ac:dyDescent="0.4">
      <c r="A6" s="23">
        <v>4</v>
      </c>
      <c r="B6" s="52" t="s">
        <v>404</v>
      </c>
      <c r="E6" s="52">
        <v>2018</v>
      </c>
    </row>
    <row r="7" spans="1:6" x14ac:dyDescent="0.4">
      <c r="A7" s="23">
        <v>5</v>
      </c>
      <c r="B7" s="52" t="s">
        <v>405</v>
      </c>
      <c r="E7" s="52">
        <v>2018</v>
      </c>
    </row>
    <row r="8" spans="1:6" x14ac:dyDescent="0.4">
      <c r="A8" s="23">
        <v>6</v>
      </c>
      <c r="B8" s="52" t="s">
        <v>403</v>
      </c>
      <c r="E8" s="52">
        <v>2018</v>
      </c>
    </row>
    <row r="9" spans="1:6" x14ac:dyDescent="0.4">
      <c r="A9" s="23">
        <v>7</v>
      </c>
      <c r="B9" s="52" t="s">
        <v>197</v>
      </c>
    </row>
    <row r="10" spans="1:6" x14ac:dyDescent="0.4">
      <c r="A10" s="23">
        <v>8</v>
      </c>
      <c r="B10" s="41" t="s">
        <v>486</v>
      </c>
      <c r="F10" s="52" t="s">
        <v>452</v>
      </c>
    </row>
    <row r="13" spans="1:6" x14ac:dyDescent="0.4">
      <c r="B13" s="52" t="s">
        <v>358</v>
      </c>
    </row>
    <row r="14" spans="1:6" x14ac:dyDescent="0.4">
      <c r="A14" s="52">
        <v>1</v>
      </c>
      <c r="B14" s="52" t="s">
        <v>359</v>
      </c>
    </row>
    <row r="15" spans="1:6" x14ac:dyDescent="0.4">
      <c r="A15" s="52">
        <v>2</v>
      </c>
      <c r="B15" s="52" t="s">
        <v>360</v>
      </c>
    </row>
    <row r="16" spans="1:6" x14ac:dyDescent="0.4">
      <c r="A16" s="52">
        <v>3</v>
      </c>
      <c r="B16" s="52" t="s">
        <v>361</v>
      </c>
    </row>
    <row r="17" spans="1:3" x14ac:dyDescent="0.4">
      <c r="A17" s="52">
        <v>4</v>
      </c>
      <c r="B17" s="52" t="s">
        <v>6</v>
      </c>
    </row>
    <row r="18" spans="1:3" x14ac:dyDescent="0.4">
      <c r="B18" s="52" t="s">
        <v>10</v>
      </c>
    </row>
    <row r="19" spans="1:3" x14ac:dyDescent="0.4">
      <c r="B19" s="52" t="s">
        <v>9</v>
      </c>
    </row>
    <row r="20" spans="1:3" x14ac:dyDescent="0.4">
      <c r="B20" s="52" t="s">
        <v>8</v>
      </c>
    </row>
    <row r="21" spans="1:3" x14ac:dyDescent="0.4">
      <c r="B21" s="52" t="s">
        <v>7</v>
      </c>
    </row>
    <row r="24" spans="1:3" x14ac:dyDescent="0.4">
      <c r="A24" s="52" t="s">
        <v>6</v>
      </c>
      <c r="B24" s="51">
        <v>5</v>
      </c>
      <c r="C24" s="51">
        <f>MAX(A25:A29)-1</f>
        <v>4</v>
      </c>
    </row>
    <row r="25" spans="1:3" x14ac:dyDescent="0.4">
      <c r="A25" s="52">
        <v>1</v>
      </c>
      <c r="B25" s="52" t="s">
        <v>10</v>
      </c>
    </row>
    <row r="26" spans="1:3" x14ac:dyDescent="0.4">
      <c r="A26" s="52">
        <v>2</v>
      </c>
      <c r="B26" s="52" t="s">
        <v>9</v>
      </c>
    </row>
    <row r="27" spans="1:3" x14ac:dyDescent="0.4">
      <c r="A27" s="52">
        <v>3</v>
      </c>
      <c r="B27" s="52" t="s">
        <v>8</v>
      </c>
    </row>
    <row r="28" spans="1:3" x14ac:dyDescent="0.4">
      <c r="A28" s="52">
        <v>4</v>
      </c>
      <c r="B28" s="52" t="s">
        <v>420</v>
      </c>
    </row>
    <row r="29" spans="1:3" x14ac:dyDescent="0.4">
      <c r="A29" s="52">
        <v>5</v>
      </c>
      <c r="B29" s="41" t="s">
        <v>486</v>
      </c>
    </row>
    <row r="31" spans="1:3" x14ac:dyDescent="0.4">
      <c r="A31" s="52" t="s">
        <v>417</v>
      </c>
      <c r="B31" s="52">
        <v>3</v>
      </c>
      <c r="C31" s="51">
        <f>MAX(A32:A34)-1</f>
        <v>2</v>
      </c>
    </row>
    <row r="32" spans="1:3" x14ac:dyDescent="0.4">
      <c r="A32" s="52">
        <v>1</v>
      </c>
      <c r="B32" s="52" t="s">
        <v>418</v>
      </c>
    </row>
    <row r="33" spans="1:2" x14ac:dyDescent="0.4">
      <c r="A33" s="52">
        <v>2</v>
      </c>
      <c r="B33" s="52" t="s">
        <v>419</v>
      </c>
    </row>
    <row r="34" spans="1:2" x14ac:dyDescent="0.4">
      <c r="A34" s="52">
        <v>3</v>
      </c>
      <c r="B34" s="41" t="s">
        <v>486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9ECD-C0C2-44BD-A1A7-372258B0F94C}">
  <dimension ref="A1:C7"/>
  <sheetViews>
    <sheetView workbookViewId="0">
      <selection sqref="A1:C1"/>
    </sheetView>
  </sheetViews>
  <sheetFormatPr baseColWidth="10" defaultColWidth="11.41015625" defaultRowHeight="14" x14ac:dyDescent="0.45"/>
  <cols>
    <col min="1" max="3" width="27.5859375" style="136" customWidth="1"/>
    <col min="4" max="16384" width="11.41015625" style="136"/>
  </cols>
  <sheetData>
    <row r="1" spans="1:3" s="135" customFormat="1" ht="15" x14ac:dyDescent="0.45">
      <c r="A1" s="162" t="s">
        <v>176</v>
      </c>
      <c r="B1" s="162"/>
      <c r="C1" s="162"/>
    </row>
    <row r="2" spans="1:3" s="135" customFormat="1" ht="79.7" customHeight="1" x14ac:dyDescent="0.45">
      <c r="A2" s="160" t="s">
        <v>545</v>
      </c>
      <c r="B2" s="161"/>
      <c r="C2" s="161"/>
    </row>
    <row r="3" spans="1:3" s="135" customFormat="1" ht="66.2" customHeight="1" x14ac:dyDescent="0.45">
      <c r="A3" s="160" t="s">
        <v>177</v>
      </c>
      <c r="B3" s="161"/>
      <c r="C3" s="161"/>
    </row>
    <row r="4" spans="1:3" s="135" customFormat="1" ht="45" customHeight="1" x14ac:dyDescent="0.45">
      <c r="A4" s="160" t="s">
        <v>178</v>
      </c>
      <c r="B4" s="161"/>
      <c r="C4" s="161"/>
    </row>
    <row r="5" spans="1:3" s="135" customFormat="1" ht="45" customHeight="1" x14ac:dyDescent="0.45">
      <c r="A5" s="160" t="s">
        <v>179</v>
      </c>
      <c r="B5" s="160"/>
      <c r="C5" s="160"/>
    </row>
    <row r="6" spans="1:3" s="135" customFormat="1" ht="70.2" customHeight="1" x14ac:dyDescent="0.45">
      <c r="A6" s="160" t="s">
        <v>546</v>
      </c>
      <c r="B6" s="161"/>
      <c r="C6" s="161"/>
    </row>
    <row r="7" spans="1:3" s="135" customFormat="1" ht="65.25" customHeight="1" x14ac:dyDescent="0.45">
      <c r="A7" s="160" t="s">
        <v>577</v>
      </c>
      <c r="B7" s="161"/>
      <c r="C7" s="161"/>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23"/>
  <dimension ref="A1:E16"/>
  <sheetViews>
    <sheetView workbookViewId="0">
      <selection activeCell="E20" sqref="E20"/>
    </sheetView>
  </sheetViews>
  <sheetFormatPr baseColWidth="10" defaultColWidth="11.3515625" defaultRowHeight="12.7" x14ac:dyDescent="0.4"/>
  <cols>
    <col min="1" max="1" width="21.3515625" style="52" customWidth="1"/>
    <col min="2" max="2" width="94.1171875" style="52" customWidth="1"/>
    <col min="3" max="16384" width="11.3515625" style="52"/>
  </cols>
  <sheetData>
    <row r="1" spans="1:5" ht="13" thickBot="1" x14ac:dyDescent="0.45">
      <c r="A1" s="50" t="s">
        <v>113</v>
      </c>
      <c r="B1" s="51">
        <v>8</v>
      </c>
      <c r="C1" s="51">
        <f>MAX($A$3:$A$10)-1</f>
        <v>7</v>
      </c>
    </row>
    <row r="2" spans="1:5" ht="13" thickTop="1" x14ac:dyDescent="0.4">
      <c r="A2" s="53" t="s">
        <v>73</v>
      </c>
      <c r="B2" s="53" t="s">
        <v>74</v>
      </c>
      <c r="C2" s="52" t="s">
        <v>137</v>
      </c>
      <c r="E2" s="52" t="s">
        <v>438</v>
      </c>
    </row>
    <row r="3" spans="1:5" x14ac:dyDescent="0.4">
      <c r="A3" s="98">
        <v>1</v>
      </c>
      <c r="B3" s="99" t="s">
        <v>398</v>
      </c>
      <c r="C3" s="24"/>
      <c r="E3" s="52">
        <v>2018</v>
      </c>
    </row>
    <row r="4" spans="1:5" x14ac:dyDescent="0.4">
      <c r="A4" s="98">
        <v>2</v>
      </c>
      <c r="B4" s="99" t="s">
        <v>399</v>
      </c>
      <c r="C4" s="25" t="s">
        <v>75</v>
      </c>
      <c r="E4" s="52">
        <v>2018</v>
      </c>
    </row>
    <row r="5" spans="1:5" x14ac:dyDescent="0.4">
      <c r="A5" s="98">
        <v>3</v>
      </c>
      <c r="B5" s="99" t="s">
        <v>432</v>
      </c>
      <c r="E5" s="52">
        <v>2018</v>
      </c>
    </row>
    <row r="6" spans="1:5" x14ac:dyDescent="0.4">
      <c r="A6" s="98">
        <v>4</v>
      </c>
      <c r="B6" s="99" t="s">
        <v>430</v>
      </c>
      <c r="E6" s="52">
        <v>2018</v>
      </c>
    </row>
    <row r="7" spans="1:5" x14ac:dyDescent="0.4">
      <c r="A7" s="98">
        <v>5</v>
      </c>
      <c r="B7" s="99" t="s">
        <v>431</v>
      </c>
      <c r="E7" s="52">
        <v>2014</v>
      </c>
    </row>
    <row r="8" spans="1:5" x14ac:dyDescent="0.4">
      <c r="A8" s="98">
        <v>6</v>
      </c>
      <c r="B8" s="99" t="s">
        <v>433</v>
      </c>
      <c r="E8" s="52">
        <v>2018</v>
      </c>
    </row>
    <row r="9" spans="1:5" x14ac:dyDescent="0.4">
      <c r="A9" s="98">
        <v>7</v>
      </c>
      <c r="B9" s="99" t="s">
        <v>197</v>
      </c>
    </row>
    <row r="10" spans="1:5" x14ac:dyDescent="0.4">
      <c r="A10" s="98">
        <v>8</v>
      </c>
      <c r="B10" s="41" t="s">
        <v>486</v>
      </c>
    </row>
    <row r="12" spans="1:5" x14ac:dyDescent="0.4">
      <c r="B12" s="52" t="s">
        <v>458</v>
      </c>
    </row>
    <row r="13" spans="1:5" x14ac:dyDescent="0.4">
      <c r="B13" s="52" t="s">
        <v>453</v>
      </c>
    </row>
    <row r="16" spans="1:5" x14ac:dyDescent="0.4">
      <c r="B16" s="1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10"/>
  <sheetViews>
    <sheetView zoomScaleNormal="100" workbookViewId="0">
      <selection activeCell="E20" sqref="E20"/>
    </sheetView>
  </sheetViews>
  <sheetFormatPr baseColWidth="10" defaultRowHeight="14" x14ac:dyDescent="0.45"/>
  <cols>
    <col min="2" max="2" width="48.3515625" bestFit="1" customWidth="1"/>
    <col min="3" max="3" width="8.87890625" bestFit="1" customWidth="1"/>
  </cols>
  <sheetData>
    <row r="1" spans="1:5" ht="14.35" thickBot="1" x14ac:dyDescent="0.5">
      <c r="B1">
        <v>2</v>
      </c>
      <c r="C1" s="51">
        <f>MAX($A$3:$A$23)-1</f>
        <v>7</v>
      </c>
    </row>
    <row r="2" spans="1:5" ht="14.35" thickTop="1" x14ac:dyDescent="0.45">
      <c r="A2" s="53" t="s">
        <v>73</v>
      </c>
      <c r="B2" s="53" t="s">
        <v>74</v>
      </c>
      <c r="C2" s="52" t="s">
        <v>137</v>
      </c>
      <c r="D2" s="52"/>
      <c r="E2" s="52" t="s">
        <v>438</v>
      </c>
    </row>
    <row r="3" spans="1:5" x14ac:dyDescent="0.45">
      <c r="A3" s="41">
        <v>1</v>
      </c>
      <c r="B3" s="41" t="s">
        <v>514</v>
      </c>
      <c r="C3" s="120" t="s">
        <v>75</v>
      </c>
    </row>
    <row r="4" spans="1:5" x14ac:dyDescent="0.45">
      <c r="A4" s="41">
        <v>2</v>
      </c>
      <c r="B4" s="41" t="s">
        <v>396</v>
      </c>
      <c r="C4" s="120" t="s">
        <v>75</v>
      </c>
    </row>
    <row r="5" spans="1:5" x14ac:dyDescent="0.45">
      <c r="A5" s="41">
        <v>3</v>
      </c>
      <c r="B5" s="41" t="s">
        <v>377</v>
      </c>
      <c r="C5" s="120" t="s">
        <v>75</v>
      </c>
    </row>
    <row r="6" spans="1:5" x14ac:dyDescent="0.45">
      <c r="A6" s="41">
        <v>4</v>
      </c>
      <c r="B6" s="41" t="s">
        <v>371</v>
      </c>
    </row>
    <row r="7" spans="1:5" x14ac:dyDescent="0.45">
      <c r="A7" s="41">
        <v>5</v>
      </c>
      <c r="B7" s="41" t="s">
        <v>24</v>
      </c>
    </row>
    <row r="8" spans="1:5" ht="14.7" x14ac:dyDescent="0.45">
      <c r="A8" s="41">
        <v>6</v>
      </c>
      <c r="B8" s="41" t="s">
        <v>487</v>
      </c>
    </row>
    <row r="9" spans="1:5" x14ac:dyDescent="0.45">
      <c r="A9" s="41">
        <v>7</v>
      </c>
      <c r="B9" s="41" t="s">
        <v>197</v>
      </c>
    </row>
    <row r="10" spans="1:5" x14ac:dyDescent="0.45">
      <c r="A10" s="41">
        <v>8</v>
      </c>
      <c r="B10" s="41" t="s">
        <v>486</v>
      </c>
    </row>
  </sheetData>
  <pageMargins left="0.7" right="0.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8DF50-1AFE-4EDC-9E03-CD4552E013B5}">
  <dimension ref="A1:D16"/>
  <sheetViews>
    <sheetView workbookViewId="0"/>
  </sheetViews>
  <sheetFormatPr baseColWidth="10" defaultColWidth="11.41015625" defaultRowHeight="15.35" x14ac:dyDescent="0.5"/>
  <cols>
    <col min="1" max="3" width="27.5859375" style="139" customWidth="1"/>
    <col min="4" max="16384" width="11.41015625" style="139"/>
  </cols>
  <sheetData>
    <row r="1" spans="1:4" s="138" customFormat="1" x14ac:dyDescent="0.45">
      <c r="A1" s="137" t="s">
        <v>169</v>
      </c>
      <c r="B1" s="137"/>
      <c r="C1" s="137"/>
      <c r="D1" s="137"/>
    </row>
    <row r="2" spans="1:4" s="138" customFormat="1" ht="72" customHeight="1" x14ac:dyDescent="0.45">
      <c r="A2" s="163" t="s">
        <v>170</v>
      </c>
      <c r="B2" s="164"/>
      <c r="C2" s="164"/>
    </row>
    <row r="3" spans="1:4" s="138" customFormat="1" ht="59.45" customHeight="1" x14ac:dyDescent="0.45">
      <c r="A3" s="163" t="s">
        <v>171</v>
      </c>
      <c r="B3" s="164"/>
      <c r="C3" s="164"/>
    </row>
    <row r="4" spans="1:4" s="138" customFormat="1" ht="108" customHeight="1" x14ac:dyDescent="0.45">
      <c r="A4" s="163" t="s">
        <v>172</v>
      </c>
      <c r="B4" s="164"/>
      <c r="C4" s="164"/>
    </row>
    <row r="5" spans="1:4" s="138" customFormat="1" ht="154.5" customHeight="1" x14ac:dyDescent="0.45">
      <c r="A5" s="163" t="s">
        <v>173</v>
      </c>
      <c r="B5" s="163"/>
      <c r="C5" s="163"/>
    </row>
    <row r="6" spans="1:4" s="138" customFormat="1" ht="141.94999999999999" customHeight="1" x14ac:dyDescent="0.45">
      <c r="A6" s="163" t="s">
        <v>174</v>
      </c>
      <c r="B6" s="163"/>
      <c r="C6" s="163"/>
    </row>
    <row r="7" spans="1:4" s="138" customFormat="1" ht="195.2" customHeight="1" x14ac:dyDescent="0.45">
      <c r="A7" s="163" t="s">
        <v>547</v>
      </c>
      <c r="B7" s="164"/>
      <c r="C7" s="164"/>
    </row>
    <row r="8" spans="1:4" s="138" customFormat="1" ht="79.7" customHeight="1" x14ac:dyDescent="0.45">
      <c r="A8" s="163" t="s">
        <v>175</v>
      </c>
      <c r="B8" s="164"/>
      <c r="C8" s="164"/>
    </row>
    <row r="9" spans="1:4" x14ac:dyDescent="0.5">
      <c r="A9" s="165"/>
      <c r="B9" s="165"/>
      <c r="C9" s="165"/>
    </row>
    <row r="10" spans="1:4" x14ac:dyDescent="0.5">
      <c r="A10" s="165"/>
      <c r="B10" s="165"/>
      <c r="C10" s="165"/>
    </row>
    <row r="11" spans="1:4" x14ac:dyDescent="0.5">
      <c r="A11" s="165"/>
      <c r="B11" s="165"/>
      <c r="C11" s="165"/>
    </row>
    <row r="12" spans="1:4" x14ac:dyDescent="0.5">
      <c r="A12" s="165"/>
      <c r="B12" s="165"/>
      <c r="C12" s="165"/>
    </row>
    <row r="13" spans="1:4" x14ac:dyDescent="0.5">
      <c r="A13" s="165"/>
      <c r="B13" s="165"/>
      <c r="C13" s="165"/>
    </row>
    <row r="14" spans="1:4" x14ac:dyDescent="0.5">
      <c r="A14" s="165"/>
      <c r="B14" s="165"/>
      <c r="C14" s="165"/>
    </row>
    <row r="15" spans="1:4" x14ac:dyDescent="0.5">
      <c r="A15" s="165"/>
      <c r="B15" s="165"/>
      <c r="C15" s="165"/>
    </row>
    <row r="16" spans="1:4" x14ac:dyDescent="0.5">
      <c r="A16" s="165"/>
      <c r="B16" s="165"/>
      <c r="C16" s="165"/>
    </row>
  </sheetData>
  <sheetProtection algorithmName="SHA-512" hashValue="cITIPgz6XvRqnte74LKr6mgNeBcaL544tSrpUl3fCH4tfzmIhtWkPU2KOB0QL3LbAiTbRebxc0VlinlboG8gUA==" saltValue="pq1G7dqN0sLDLXpktYCvj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CAC7-6623-4243-BF52-6FFEB2C9A285}">
  <sheetPr>
    <pageSetUpPr fitToPage="1"/>
  </sheetPr>
  <dimension ref="A1:E11"/>
  <sheetViews>
    <sheetView workbookViewId="0">
      <selection sqref="A1:C1"/>
    </sheetView>
  </sheetViews>
  <sheetFormatPr baseColWidth="10" defaultColWidth="11.41015625" defaultRowHeight="15.35" x14ac:dyDescent="0.5"/>
  <cols>
    <col min="1" max="3" width="27.5859375" style="140" customWidth="1"/>
    <col min="4" max="16384" width="11.41015625" style="140"/>
  </cols>
  <sheetData>
    <row r="1" spans="1:5" ht="27.75" customHeight="1" x14ac:dyDescent="0.5">
      <c r="A1" s="166" t="s">
        <v>548</v>
      </c>
      <c r="B1" s="166"/>
      <c r="C1" s="166"/>
    </row>
    <row r="2" spans="1:5" s="141" customFormat="1" ht="100.2" customHeight="1" x14ac:dyDescent="0.45">
      <c r="A2" s="163" t="s">
        <v>549</v>
      </c>
      <c r="B2" s="164"/>
      <c r="C2" s="164"/>
      <c r="E2" s="142"/>
    </row>
    <row r="3" spans="1:5" s="141" customFormat="1" ht="45" customHeight="1" x14ac:dyDescent="0.45">
      <c r="A3" s="163" t="s">
        <v>550</v>
      </c>
      <c r="B3" s="164"/>
      <c r="C3" s="164"/>
      <c r="E3" s="142"/>
    </row>
    <row r="4" spans="1:5" s="141" customFormat="1" ht="66.75" customHeight="1" x14ac:dyDescent="0.45">
      <c r="A4" s="167" t="s">
        <v>551</v>
      </c>
      <c r="B4" s="168"/>
      <c r="C4" s="169"/>
      <c r="E4" s="142"/>
    </row>
    <row r="5" spans="1:5" ht="30.7" x14ac:dyDescent="0.5">
      <c r="A5" s="143" t="s">
        <v>552</v>
      </c>
      <c r="B5" s="143" t="s">
        <v>553</v>
      </c>
    </row>
    <row r="6" spans="1:5" x14ac:dyDescent="0.5">
      <c r="A6" s="144">
        <v>1379</v>
      </c>
      <c r="B6" s="144">
        <v>1380</v>
      </c>
    </row>
    <row r="7" spans="1:5" x14ac:dyDescent="0.5">
      <c r="A7" s="144">
        <v>179.34</v>
      </c>
      <c r="B7" s="144">
        <v>179</v>
      </c>
    </row>
    <row r="8" spans="1:5" x14ac:dyDescent="0.5">
      <c r="A8" s="144">
        <v>80.12</v>
      </c>
      <c r="B8" s="144">
        <v>80.099999999999994</v>
      </c>
    </row>
    <row r="9" spans="1:5" x14ac:dyDescent="0.5">
      <c r="A9" s="144">
        <v>7.8</v>
      </c>
      <c r="B9" s="145">
        <v>7.8</v>
      </c>
    </row>
    <row r="10" spans="1:5" ht="24" hidden="1" customHeight="1" x14ac:dyDescent="0.5">
      <c r="A10" s="170"/>
      <c r="B10" s="171"/>
      <c r="C10" s="171"/>
    </row>
    <row r="11" spans="1:5" x14ac:dyDescent="0.5">
      <c r="A11" s="144">
        <v>7.8320000000000001E-2</v>
      </c>
      <c r="B11" s="146">
        <v>7.8299999999999995E-2</v>
      </c>
    </row>
  </sheetData>
  <sheetProtection algorithmName="SHA-512" hashValue="uXkZwr+wKBzW+gF1Y8sMEFYLxAiajaaeb5fo2cZONKP7bIu1zdBoJJpwMsmkY1ZvE24H8RzEAvoDzQGsAXQj/Q==" saltValue="D4/PcjpN9hLAMxy81vxpm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B979B-DFCC-4B0D-8C80-E15615EEB5DF}">
  <dimension ref="A1:H20"/>
  <sheetViews>
    <sheetView zoomScaleNormal="100" workbookViewId="0">
      <selection activeCell="A2" sqref="A2:H2"/>
    </sheetView>
  </sheetViews>
  <sheetFormatPr baseColWidth="10" defaultColWidth="11.41015625" defaultRowHeight="14" x14ac:dyDescent="0.45"/>
  <cols>
    <col min="1" max="8" width="10.5859375" style="148" customWidth="1"/>
    <col min="9" max="256" width="11.41015625" style="148"/>
    <col min="257" max="264" width="10.5859375" style="148" customWidth="1"/>
    <col min="265" max="512" width="11.41015625" style="148"/>
    <col min="513" max="520" width="10.5859375" style="148" customWidth="1"/>
    <col min="521" max="768" width="11.41015625" style="148"/>
    <col min="769" max="776" width="10.5859375" style="148" customWidth="1"/>
    <col min="777" max="1024" width="11.41015625" style="148"/>
    <col min="1025" max="1032" width="10.5859375" style="148" customWidth="1"/>
    <col min="1033" max="1280" width="11.41015625" style="148"/>
    <col min="1281" max="1288" width="10.5859375" style="148" customWidth="1"/>
    <col min="1289" max="1536" width="11.41015625" style="148"/>
    <col min="1537" max="1544" width="10.5859375" style="148" customWidth="1"/>
    <col min="1545" max="1792" width="11.41015625" style="148"/>
    <col min="1793" max="1800" width="10.5859375" style="148" customWidth="1"/>
    <col min="1801" max="2048" width="11.41015625" style="148"/>
    <col min="2049" max="2056" width="10.5859375" style="148" customWidth="1"/>
    <col min="2057" max="2304" width="11.41015625" style="148"/>
    <col min="2305" max="2312" width="10.5859375" style="148" customWidth="1"/>
    <col min="2313" max="2560" width="11.41015625" style="148"/>
    <col min="2561" max="2568" width="10.5859375" style="148" customWidth="1"/>
    <col min="2569" max="2816" width="11.41015625" style="148"/>
    <col min="2817" max="2824" width="10.5859375" style="148" customWidth="1"/>
    <col min="2825" max="3072" width="11.41015625" style="148"/>
    <col min="3073" max="3080" width="10.5859375" style="148" customWidth="1"/>
    <col min="3081" max="3328" width="11.41015625" style="148"/>
    <col min="3329" max="3336" width="10.5859375" style="148" customWidth="1"/>
    <col min="3337" max="3584" width="11.41015625" style="148"/>
    <col min="3585" max="3592" width="10.5859375" style="148" customWidth="1"/>
    <col min="3593" max="3840" width="11.41015625" style="148"/>
    <col min="3841" max="3848" width="10.5859375" style="148" customWidth="1"/>
    <col min="3849" max="4096" width="11.41015625" style="148"/>
    <col min="4097" max="4104" width="10.5859375" style="148" customWidth="1"/>
    <col min="4105" max="4352" width="11.41015625" style="148"/>
    <col min="4353" max="4360" width="10.5859375" style="148" customWidth="1"/>
    <col min="4361" max="4608" width="11.41015625" style="148"/>
    <col min="4609" max="4616" width="10.5859375" style="148" customWidth="1"/>
    <col min="4617" max="4864" width="11.41015625" style="148"/>
    <col min="4865" max="4872" width="10.5859375" style="148" customWidth="1"/>
    <col min="4873" max="5120" width="11.41015625" style="148"/>
    <col min="5121" max="5128" width="10.5859375" style="148" customWidth="1"/>
    <col min="5129" max="5376" width="11.41015625" style="148"/>
    <col min="5377" max="5384" width="10.5859375" style="148" customWidth="1"/>
    <col min="5385" max="5632" width="11.41015625" style="148"/>
    <col min="5633" max="5640" width="10.5859375" style="148" customWidth="1"/>
    <col min="5641" max="5888" width="11.41015625" style="148"/>
    <col min="5889" max="5896" width="10.5859375" style="148" customWidth="1"/>
    <col min="5897" max="6144" width="11.41015625" style="148"/>
    <col min="6145" max="6152" width="10.5859375" style="148" customWidth="1"/>
    <col min="6153" max="6400" width="11.41015625" style="148"/>
    <col min="6401" max="6408" width="10.5859375" style="148" customWidth="1"/>
    <col min="6409" max="6656" width="11.41015625" style="148"/>
    <col min="6657" max="6664" width="10.5859375" style="148" customWidth="1"/>
    <col min="6665" max="6912" width="11.41015625" style="148"/>
    <col min="6913" max="6920" width="10.5859375" style="148" customWidth="1"/>
    <col min="6921" max="7168" width="11.41015625" style="148"/>
    <col min="7169" max="7176" width="10.5859375" style="148" customWidth="1"/>
    <col min="7177" max="7424" width="11.41015625" style="148"/>
    <col min="7425" max="7432" width="10.5859375" style="148" customWidth="1"/>
    <col min="7433" max="7680" width="11.41015625" style="148"/>
    <col min="7681" max="7688" width="10.5859375" style="148" customWidth="1"/>
    <col min="7689" max="7936" width="11.41015625" style="148"/>
    <col min="7937" max="7944" width="10.5859375" style="148" customWidth="1"/>
    <col min="7945" max="8192" width="11.41015625" style="148"/>
    <col min="8193" max="8200" width="10.5859375" style="148" customWidth="1"/>
    <col min="8201" max="8448" width="11.41015625" style="148"/>
    <col min="8449" max="8456" width="10.5859375" style="148" customWidth="1"/>
    <col min="8457" max="8704" width="11.41015625" style="148"/>
    <col min="8705" max="8712" width="10.5859375" style="148" customWidth="1"/>
    <col min="8713" max="8960" width="11.41015625" style="148"/>
    <col min="8961" max="8968" width="10.5859375" style="148" customWidth="1"/>
    <col min="8969" max="9216" width="11.41015625" style="148"/>
    <col min="9217" max="9224" width="10.5859375" style="148" customWidth="1"/>
    <col min="9225" max="9472" width="11.41015625" style="148"/>
    <col min="9473" max="9480" width="10.5859375" style="148" customWidth="1"/>
    <col min="9481" max="9728" width="11.41015625" style="148"/>
    <col min="9729" max="9736" width="10.5859375" style="148" customWidth="1"/>
    <col min="9737" max="9984" width="11.41015625" style="148"/>
    <col min="9985" max="9992" width="10.5859375" style="148" customWidth="1"/>
    <col min="9993" max="10240" width="11.41015625" style="148"/>
    <col min="10241" max="10248" width="10.5859375" style="148" customWidth="1"/>
    <col min="10249" max="10496" width="11.41015625" style="148"/>
    <col min="10497" max="10504" width="10.5859375" style="148" customWidth="1"/>
    <col min="10505" max="10752" width="11.41015625" style="148"/>
    <col min="10753" max="10760" width="10.5859375" style="148" customWidth="1"/>
    <col min="10761" max="11008" width="11.41015625" style="148"/>
    <col min="11009" max="11016" width="10.5859375" style="148" customWidth="1"/>
    <col min="11017" max="11264" width="11.41015625" style="148"/>
    <col min="11265" max="11272" width="10.5859375" style="148" customWidth="1"/>
    <col min="11273" max="11520" width="11.41015625" style="148"/>
    <col min="11521" max="11528" width="10.5859375" style="148" customWidth="1"/>
    <col min="11529" max="11776" width="11.41015625" style="148"/>
    <col min="11777" max="11784" width="10.5859375" style="148" customWidth="1"/>
    <col min="11785" max="12032" width="11.41015625" style="148"/>
    <col min="12033" max="12040" width="10.5859375" style="148" customWidth="1"/>
    <col min="12041" max="12288" width="11.41015625" style="148"/>
    <col min="12289" max="12296" width="10.5859375" style="148" customWidth="1"/>
    <col min="12297" max="12544" width="11.41015625" style="148"/>
    <col min="12545" max="12552" width="10.5859375" style="148" customWidth="1"/>
    <col min="12553" max="12800" width="11.41015625" style="148"/>
    <col min="12801" max="12808" width="10.5859375" style="148" customWidth="1"/>
    <col min="12809" max="13056" width="11.41015625" style="148"/>
    <col min="13057" max="13064" width="10.5859375" style="148" customWidth="1"/>
    <col min="13065" max="13312" width="11.41015625" style="148"/>
    <col min="13313" max="13320" width="10.5859375" style="148" customWidth="1"/>
    <col min="13321" max="13568" width="11.41015625" style="148"/>
    <col min="13569" max="13576" width="10.5859375" style="148" customWidth="1"/>
    <col min="13577" max="13824" width="11.41015625" style="148"/>
    <col min="13825" max="13832" width="10.5859375" style="148" customWidth="1"/>
    <col min="13833" max="14080" width="11.41015625" style="148"/>
    <col min="14081" max="14088" width="10.5859375" style="148" customWidth="1"/>
    <col min="14089" max="14336" width="11.41015625" style="148"/>
    <col min="14337" max="14344" width="10.5859375" style="148" customWidth="1"/>
    <col min="14345" max="14592" width="11.41015625" style="148"/>
    <col min="14593" max="14600" width="10.5859375" style="148" customWidth="1"/>
    <col min="14601" max="14848" width="11.41015625" style="148"/>
    <col min="14849" max="14856" width="10.5859375" style="148" customWidth="1"/>
    <col min="14857" max="15104" width="11.41015625" style="148"/>
    <col min="15105" max="15112" width="10.5859375" style="148" customWidth="1"/>
    <col min="15113" max="15360" width="11.41015625" style="148"/>
    <col min="15361" max="15368" width="10.5859375" style="148" customWidth="1"/>
    <col min="15369" max="15616" width="11.41015625" style="148"/>
    <col min="15617" max="15624" width="10.5859375" style="148" customWidth="1"/>
    <col min="15625" max="15872" width="11.41015625" style="148"/>
    <col min="15873" max="15880" width="10.5859375" style="148" customWidth="1"/>
    <col min="15881" max="16128" width="11.41015625" style="148"/>
    <col min="16129" max="16136" width="10.5859375" style="148" customWidth="1"/>
    <col min="16137" max="16384" width="11.41015625" style="148"/>
  </cols>
  <sheetData>
    <row r="1" spans="1:8" s="147" customFormat="1" ht="20.100000000000001" customHeight="1" x14ac:dyDescent="0.45">
      <c r="A1" s="173" t="s">
        <v>581</v>
      </c>
      <c r="B1" s="173"/>
      <c r="C1" s="173"/>
      <c r="D1" s="173"/>
      <c r="E1" s="173"/>
      <c r="F1" s="173"/>
      <c r="G1" s="173"/>
      <c r="H1" s="173"/>
    </row>
    <row r="2" spans="1:8" s="147" customFormat="1" ht="43.5" customHeight="1" x14ac:dyDescent="0.45">
      <c r="A2" s="172" t="s">
        <v>489</v>
      </c>
      <c r="B2" s="172"/>
      <c r="C2" s="172"/>
      <c r="D2" s="172"/>
      <c r="E2" s="172"/>
      <c r="F2" s="172"/>
      <c r="G2" s="172"/>
      <c r="H2" s="172"/>
    </row>
    <row r="3" spans="1:8" s="147" customFormat="1" ht="35.1" customHeight="1" x14ac:dyDescent="0.45">
      <c r="A3" s="172" t="s">
        <v>490</v>
      </c>
      <c r="B3" s="172"/>
      <c r="C3" s="172"/>
      <c r="D3" s="172"/>
      <c r="E3" s="172"/>
      <c r="F3" s="172"/>
      <c r="G3" s="172"/>
      <c r="H3" s="172"/>
    </row>
    <row r="4" spans="1:8" s="147" customFormat="1" ht="99.75" customHeight="1" x14ac:dyDescent="0.45">
      <c r="A4" s="172" t="s">
        <v>554</v>
      </c>
      <c r="B4" s="172"/>
      <c r="C4" s="172"/>
      <c r="D4" s="172"/>
      <c r="E4" s="172"/>
      <c r="F4" s="172"/>
      <c r="G4" s="172"/>
      <c r="H4" s="172"/>
    </row>
    <row r="5" spans="1:8" s="147" customFormat="1" ht="53.1" customHeight="1" x14ac:dyDescent="0.45">
      <c r="A5" s="172" t="s">
        <v>491</v>
      </c>
      <c r="B5" s="172"/>
      <c r="C5" s="172"/>
      <c r="D5" s="172"/>
      <c r="E5" s="172"/>
      <c r="F5" s="172"/>
      <c r="G5" s="172"/>
      <c r="H5" s="172"/>
    </row>
    <row r="6" spans="1:8" s="147" customFormat="1" ht="35.1" customHeight="1" x14ac:dyDescent="0.45">
      <c r="A6" s="172" t="s">
        <v>492</v>
      </c>
      <c r="B6" s="172"/>
      <c r="C6" s="172"/>
      <c r="D6" s="172"/>
      <c r="E6" s="172"/>
      <c r="F6" s="172"/>
      <c r="G6" s="172"/>
      <c r="H6" s="172"/>
    </row>
    <row r="7" spans="1:8" s="147" customFormat="1" ht="88.35" customHeight="1" x14ac:dyDescent="0.45">
      <c r="A7" s="172" t="s">
        <v>493</v>
      </c>
      <c r="B7" s="172"/>
      <c r="C7" s="172"/>
      <c r="D7" s="172"/>
      <c r="E7" s="172"/>
      <c r="F7" s="172"/>
      <c r="G7" s="172"/>
      <c r="H7" s="172"/>
    </row>
    <row r="8" spans="1:8" s="147" customFormat="1" ht="88.35" customHeight="1" x14ac:dyDescent="0.45">
      <c r="A8" s="172" t="s">
        <v>494</v>
      </c>
      <c r="B8" s="172"/>
      <c r="C8" s="172"/>
      <c r="D8" s="172"/>
      <c r="E8" s="172"/>
      <c r="F8" s="172"/>
      <c r="G8" s="172"/>
      <c r="H8" s="172"/>
    </row>
    <row r="9" spans="1:8" s="147" customFormat="1" ht="70.349999999999994" customHeight="1" x14ac:dyDescent="0.45">
      <c r="A9" s="172" t="s">
        <v>555</v>
      </c>
      <c r="B9" s="172"/>
      <c r="C9" s="172"/>
      <c r="D9" s="172"/>
      <c r="E9" s="172"/>
      <c r="F9" s="172"/>
      <c r="G9" s="172"/>
      <c r="H9" s="172"/>
    </row>
    <row r="10" spans="1:8" s="147" customFormat="1" ht="53.1" customHeight="1" x14ac:dyDescent="0.45">
      <c r="A10" s="172" t="s">
        <v>495</v>
      </c>
      <c r="B10" s="172"/>
      <c r="C10" s="172"/>
      <c r="D10" s="172"/>
      <c r="E10" s="172"/>
      <c r="F10" s="172"/>
      <c r="G10" s="172"/>
      <c r="H10" s="172"/>
    </row>
    <row r="11" spans="1:8" s="147" customFormat="1" ht="122.7" customHeight="1" x14ac:dyDescent="0.45">
      <c r="A11" s="174" t="s">
        <v>556</v>
      </c>
      <c r="B11" s="172"/>
      <c r="C11" s="172"/>
      <c r="D11" s="172"/>
      <c r="E11" s="172"/>
      <c r="F11" s="172"/>
      <c r="G11" s="172"/>
      <c r="H11" s="172"/>
    </row>
    <row r="12" spans="1:8" s="147" customFormat="1" ht="35.1" customHeight="1" x14ac:dyDescent="0.45">
      <c r="A12" s="172" t="s">
        <v>496</v>
      </c>
      <c r="B12" s="172"/>
      <c r="C12" s="172"/>
      <c r="D12" s="172"/>
      <c r="E12" s="172"/>
      <c r="F12" s="172"/>
      <c r="G12" s="172"/>
      <c r="H12" s="172"/>
    </row>
    <row r="13" spans="1:8" s="147" customFormat="1" ht="97.35" customHeight="1" x14ac:dyDescent="0.45">
      <c r="A13" s="172" t="s">
        <v>497</v>
      </c>
      <c r="B13" s="172"/>
      <c r="C13" s="172"/>
      <c r="D13" s="172"/>
      <c r="E13" s="172"/>
      <c r="F13" s="172"/>
      <c r="G13" s="172"/>
      <c r="H13" s="172"/>
    </row>
    <row r="14" spans="1:8" s="147" customFormat="1" ht="97.35" customHeight="1" x14ac:dyDescent="0.45">
      <c r="A14" s="172" t="s">
        <v>498</v>
      </c>
      <c r="B14" s="172"/>
      <c r="C14" s="172"/>
      <c r="D14" s="172"/>
      <c r="E14" s="172"/>
      <c r="F14" s="172"/>
      <c r="G14" s="172"/>
      <c r="H14" s="172"/>
    </row>
    <row r="15" spans="1:8" s="147" customFormat="1" ht="20.100000000000001" customHeight="1" x14ac:dyDescent="0.45">
      <c r="A15" s="172" t="s">
        <v>499</v>
      </c>
      <c r="B15" s="172"/>
      <c r="C15" s="172"/>
      <c r="D15" s="172"/>
      <c r="E15" s="172"/>
      <c r="F15" s="172"/>
      <c r="G15" s="172"/>
      <c r="H15" s="172"/>
    </row>
    <row r="16" spans="1:8" x14ac:dyDescent="0.45">
      <c r="A16" s="175"/>
      <c r="B16" s="175"/>
      <c r="C16" s="175"/>
      <c r="D16" s="175"/>
      <c r="E16" s="175"/>
      <c r="F16" s="175"/>
      <c r="G16" s="175"/>
      <c r="H16" s="175"/>
    </row>
    <row r="17" spans="1:8" x14ac:dyDescent="0.45">
      <c r="A17" s="175"/>
      <c r="B17" s="175"/>
      <c r="C17" s="175"/>
      <c r="D17" s="175"/>
      <c r="E17" s="175"/>
      <c r="F17" s="175"/>
      <c r="G17" s="175"/>
      <c r="H17" s="175"/>
    </row>
    <row r="18" spans="1:8" x14ac:dyDescent="0.45">
      <c r="A18" s="175"/>
      <c r="B18" s="175"/>
      <c r="C18" s="175"/>
      <c r="D18" s="175"/>
      <c r="E18" s="175"/>
      <c r="F18" s="175"/>
      <c r="G18" s="175"/>
      <c r="H18" s="175"/>
    </row>
    <row r="19" spans="1:8" x14ac:dyDescent="0.45">
      <c r="A19" s="175"/>
      <c r="B19" s="175"/>
      <c r="C19" s="175"/>
      <c r="D19" s="175"/>
      <c r="E19" s="175"/>
      <c r="F19" s="175"/>
      <c r="G19" s="175"/>
      <c r="H19" s="175"/>
    </row>
    <row r="20" spans="1:8" x14ac:dyDescent="0.45">
      <c r="A20" s="175"/>
      <c r="B20" s="175"/>
      <c r="C20" s="175"/>
      <c r="D20" s="175"/>
      <c r="E20" s="175"/>
      <c r="F20" s="175"/>
      <c r="G20" s="175"/>
      <c r="H20" s="175"/>
    </row>
  </sheetData>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E169-A535-4FEE-8E8A-BEDCAC9FAF64}">
  <dimension ref="A1:I55"/>
  <sheetViews>
    <sheetView workbookViewId="0"/>
  </sheetViews>
  <sheetFormatPr baseColWidth="10" defaultColWidth="10.703125" defaultRowHeight="14" x14ac:dyDescent="0.45"/>
  <cols>
    <col min="1" max="16384" width="10.703125" style="136"/>
  </cols>
  <sheetData>
    <row r="1" spans="1:9" x14ac:dyDescent="0.45">
      <c r="A1" s="149"/>
      <c r="B1" s="149"/>
      <c r="C1" s="149"/>
      <c r="D1" s="149"/>
      <c r="E1" s="149"/>
      <c r="F1" s="149"/>
      <c r="G1" s="149"/>
      <c r="H1" s="149"/>
      <c r="I1" s="149"/>
    </row>
    <row r="2" spans="1:9" x14ac:dyDescent="0.45">
      <c r="A2" s="149"/>
      <c r="B2" s="149"/>
      <c r="C2" s="149"/>
      <c r="D2" s="149"/>
      <c r="E2" s="149"/>
      <c r="F2" s="149"/>
      <c r="G2" s="149"/>
      <c r="H2" s="149"/>
      <c r="I2" s="149"/>
    </row>
    <row r="3" spans="1:9" x14ac:dyDescent="0.45">
      <c r="A3" s="149"/>
      <c r="B3" s="149"/>
      <c r="C3" s="149"/>
      <c r="D3" s="149"/>
      <c r="E3" s="149"/>
      <c r="F3" s="149"/>
      <c r="G3" s="149"/>
      <c r="H3" s="149"/>
      <c r="I3" s="149"/>
    </row>
    <row r="4" spans="1:9" x14ac:dyDescent="0.45">
      <c r="A4" s="149"/>
      <c r="B4" s="149"/>
      <c r="C4" s="149"/>
      <c r="D4" s="149"/>
      <c r="E4" s="149"/>
      <c r="F4" s="149"/>
      <c r="G4" s="149"/>
      <c r="H4" s="149"/>
      <c r="I4" s="149"/>
    </row>
    <row r="5" spans="1:9" x14ac:dyDescent="0.45">
      <c r="A5" s="149"/>
      <c r="B5" s="149"/>
      <c r="C5" s="149"/>
      <c r="D5" s="149"/>
      <c r="E5" s="149"/>
      <c r="F5" s="149"/>
      <c r="G5" s="149"/>
      <c r="H5" s="149"/>
      <c r="I5" s="149"/>
    </row>
    <row r="6" spans="1:9" x14ac:dyDescent="0.45">
      <c r="A6" s="149"/>
      <c r="B6" s="149"/>
      <c r="C6" s="149"/>
      <c r="D6" s="149"/>
      <c r="E6" s="149"/>
      <c r="F6" s="149"/>
      <c r="G6" s="149"/>
      <c r="H6" s="149"/>
      <c r="I6" s="149"/>
    </row>
    <row r="7" spans="1:9" x14ac:dyDescent="0.45">
      <c r="A7" s="149"/>
      <c r="B7" s="149"/>
      <c r="C7" s="149"/>
      <c r="D7" s="149"/>
      <c r="E7" s="149"/>
      <c r="F7" s="149"/>
      <c r="G7" s="149"/>
      <c r="H7" s="149"/>
      <c r="I7" s="149"/>
    </row>
    <row r="8" spans="1:9" x14ac:dyDescent="0.45">
      <c r="A8" s="149"/>
      <c r="B8" s="149"/>
      <c r="C8" s="149"/>
      <c r="D8" s="149"/>
      <c r="E8" s="149"/>
      <c r="F8" s="149"/>
      <c r="G8" s="149"/>
      <c r="H8" s="149"/>
      <c r="I8" s="149"/>
    </row>
    <row r="9" spans="1:9" x14ac:dyDescent="0.45">
      <c r="A9" s="149"/>
      <c r="B9" s="149"/>
      <c r="C9" s="149"/>
      <c r="D9" s="149"/>
      <c r="E9" s="149"/>
      <c r="F9" s="149"/>
      <c r="G9" s="149"/>
      <c r="H9" s="149"/>
      <c r="I9" s="149"/>
    </row>
    <row r="10" spans="1:9" x14ac:dyDescent="0.45">
      <c r="A10" s="149"/>
      <c r="B10" s="149"/>
      <c r="C10" s="149"/>
      <c r="D10" s="149"/>
      <c r="E10" s="149"/>
      <c r="F10" s="149"/>
      <c r="G10" s="149"/>
      <c r="H10" s="149"/>
      <c r="I10" s="149"/>
    </row>
    <row r="11" spans="1:9" x14ac:dyDescent="0.45">
      <c r="A11" s="149"/>
      <c r="B11" s="149"/>
      <c r="C11" s="149"/>
      <c r="D11" s="149"/>
      <c r="E11" s="149"/>
      <c r="F11" s="149"/>
      <c r="G11" s="149"/>
      <c r="H11" s="149"/>
      <c r="I11" s="149"/>
    </row>
    <row r="12" spans="1:9" x14ac:dyDescent="0.45">
      <c r="A12" s="149"/>
      <c r="B12" s="149"/>
      <c r="C12" s="149"/>
      <c r="D12" s="149"/>
      <c r="E12" s="149"/>
      <c r="F12" s="149"/>
      <c r="G12" s="149"/>
      <c r="H12" s="149"/>
      <c r="I12" s="149"/>
    </row>
    <row r="13" spans="1:9" x14ac:dyDescent="0.45">
      <c r="A13" s="149"/>
      <c r="B13" s="149"/>
      <c r="C13" s="149"/>
      <c r="D13" s="149"/>
      <c r="E13" s="149"/>
      <c r="F13" s="149"/>
      <c r="G13" s="149"/>
      <c r="H13" s="149"/>
      <c r="I13" s="149"/>
    </row>
    <row r="14" spans="1:9" x14ac:dyDescent="0.45">
      <c r="A14" s="149"/>
      <c r="B14" s="149"/>
      <c r="C14" s="149"/>
      <c r="D14" s="149"/>
      <c r="E14" s="149"/>
      <c r="F14" s="149"/>
      <c r="G14" s="149"/>
      <c r="H14" s="149"/>
      <c r="I14" s="149"/>
    </row>
    <row r="15" spans="1:9" x14ac:dyDescent="0.45">
      <c r="A15" s="149"/>
      <c r="B15" s="149"/>
      <c r="C15" s="149"/>
      <c r="D15" s="149"/>
      <c r="E15" s="149"/>
      <c r="F15" s="149"/>
      <c r="G15" s="149"/>
      <c r="H15" s="149"/>
      <c r="I15" s="149"/>
    </row>
    <row r="16" spans="1:9" x14ac:dyDescent="0.45">
      <c r="A16" s="149"/>
      <c r="B16" s="149"/>
      <c r="C16" s="149"/>
      <c r="D16" s="149"/>
      <c r="E16" s="149"/>
      <c r="F16" s="149"/>
      <c r="G16" s="149"/>
      <c r="H16" s="149"/>
      <c r="I16" s="149"/>
    </row>
    <row r="17" spans="1:9" x14ac:dyDescent="0.45">
      <c r="A17" s="149"/>
      <c r="B17" s="149"/>
      <c r="C17" s="149"/>
      <c r="D17" s="149"/>
      <c r="E17" s="149"/>
      <c r="F17" s="149"/>
      <c r="G17" s="149"/>
      <c r="H17" s="149"/>
      <c r="I17" s="149"/>
    </row>
    <row r="18" spans="1:9" x14ac:dyDescent="0.45">
      <c r="A18" s="149"/>
      <c r="B18" s="149"/>
      <c r="C18" s="149"/>
      <c r="D18" s="149"/>
      <c r="E18" s="149"/>
      <c r="F18" s="149"/>
      <c r="G18" s="149"/>
      <c r="H18" s="149"/>
      <c r="I18" s="149"/>
    </row>
    <row r="19" spans="1:9" x14ac:dyDescent="0.45">
      <c r="A19" s="149"/>
      <c r="B19" s="149"/>
      <c r="C19" s="149"/>
      <c r="D19" s="149"/>
      <c r="E19" s="149"/>
      <c r="F19" s="149"/>
      <c r="G19" s="149"/>
      <c r="H19" s="149"/>
      <c r="I19" s="149"/>
    </row>
    <row r="20" spans="1:9" x14ac:dyDescent="0.45">
      <c r="A20" s="149"/>
      <c r="B20" s="149"/>
      <c r="C20" s="149"/>
      <c r="D20" s="149"/>
      <c r="E20" s="149"/>
      <c r="F20" s="149"/>
      <c r="G20" s="149"/>
      <c r="H20" s="149"/>
      <c r="I20" s="149"/>
    </row>
    <row r="21" spans="1:9" x14ac:dyDescent="0.45">
      <c r="A21" s="149"/>
      <c r="B21" s="149"/>
      <c r="C21" s="149"/>
      <c r="D21" s="149"/>
      <c r="E21" s="149"/>
      <c r="F21" s="149"/>
      <c r="G21" s="149"/>
      <c r="H21" s="149"/>
      <c r="I21" s="149"/>
    </row>
    <row r="22" spans="1:9" x14ac:dyDescent="0.45">
      <c r="A22" s="149"/>
      <c r="B22" s="149"/>
      <c r="C22" s="149"/>
      <c r="D22" s="149"/>
      <c r="E22" s="149"/>
      <c r="F22" s="149"/>
      <c r="G22" s="149"/>
      <c r="H22" s="149"/>
      <c r="I22" s="149"/>
    </row>
    <row r="23" spans="1:9" x14ac:dyDescent="0.45">
      <c r="A23" s="149"/>
      <c r="B23" s="149"/>
      <c r="C23" s="149"/>
      <c r="D23" s="149"/>
      <c r="E23" s="149"/>
      <c r="F23" s="149"/>
      <c r="G23" s="149"/>
      <c r="H23" s="149"/>
      <c r="I23" s="149"/>
    </row>
    <row r="24" spans="1:9" x14ac:dyDescent="0.45">
      <c r="A24" s="149"/>
      <c r="B24" s="149"/>
      <c r="C24" s="149"/>
      <c r="D24" s="149"/>
      <c r="E24" s="149"/>
      <c r="F24" s="149"/>
      <c r="G24" s="149"/>
      <c r="H24" s="149"/>
      <c r="I24" s="149"/>
    </row>
    <row r="25" spans="1:9" x14ac:dyDescent="0.45">
      <c r="A25" s="149"/>
      <c r="B25" s="149"/>
      <c r="C25" s="149"/>
      <c r="D25" s="149"/>
      <c r="E25" s="149"/>
      <c r="F25" s="149"/>
      <c r="G25" s="149"/>
      <c r="H25" s="149"/>
      <c r="I25" s="149"/>
    </row>
    <row r="26" spans="1:9" x14ac:dyDescent="0.45">
      <c r="A26" s="149"/>
      <c r="B26" s="149"/>
      <c r="C26" s="149"/>
      <c r="D26" s="149"/>
      <c r="E26" s="149"/>
      <c r="F26" s="149"/>
      <c r="G26" s="149"/>
      <c r="H26" s="149"/>
      <c r="I26" s="149"/>
    </row>
    <row r="27" spans="1:9" x14ac:dyDescent="0.45">
      <c r="A27" s="149"/>
      <c r="B27" s="149"/>
      <c r="C27" s="149"/>
      <c r="D27" s="149"/>
      <c r="E27" s="149"/>
      <c r="F27" s="149"/>
      <c r="G27" s="149"/>
      <c r="H27" s="149"/>
      <c r="I27" s="149"/>
    </row>
    <row r="28" spans="1:9" x14ac:dyDescent="0.45">
      <c r="A28" s="149"/>
      <c r="B28" s="149"/>
      <c r="C28" s="149"/>
      <c r="D28" s="149"/>
      <c r="E28" s="149"/>
      <c r="F28" s="149"/>
      <c r="G28" s="149"/>
      <c r="H28" s="149"/>
      <c r="I28" s="149"/>
    </row>
    <row r="29" spans="1:9" x14ac:dyDescent="0.45">
      <c r="A29" s="149"/>
      <c r="B29" s="149"/>
      <c r="C29" s="149"/>
      <c r="D29" s="149"/>
      <c r="E29" s="149"/>
      <c r="F29" s="149"/>
      <c r="G29" s="149"/>
      <c r="H29" s="149"/>
      <c r="I29" s="149"/>
    </row>
    <row r="30" spans="1:9" x14ac:dyDescent="0.45">
      <c r="A30" s="149"/>
      <c r="B30" s="149"/>
      <c r="C30" s="149"/>
      <c r="D30" s="149"/>
      <c r="E30" s="149"/>
      <c r="F30" s="149"/>
      <c r="G30" s="149"/>
      <c r="H30" s="149"/>
      <c r="I30" s="149"/>
    </row>
    <row r="31" spans="1:9" x14ac:dyDescent="0.45">
      <c r="A31" s="149"/>
      <c r="B31" s="149"/>
      <c r="C31" s="149"/>
      <c r="D31" s="149"/>
      <c r="E31" s="149"/>
      <c r="F31" s="149"/>
      <c r="G31" s="149"/>
      <c r="H31" s="149"/>
      <c r="I31" s="149"/>
    </row>
    <row r="32" spans="1:9" x14ac:dyDescent="0.45">
      <c r="A32" s="149"/>
      <c r="B32" s="149"/>
      <c r="C32" s="149"/>
      <c r="D32" s="149"/>
      <c r="E32" s="149"/>
      <c r="F32" s="149"/>
      <c r="G32" s="149"/>
      <c r="H32" s="149"/>
      <c r="I32" s="149"/>
    </row>
    <row r="33" spans="1:9" x14ac:dyDescent="0.45">
      <c r="A33" s="149"/>
      <c r="B33" s="149"/>
      <c r="C33" s="149"/>
      <c r="D33" s="149"/>
      <c r="E33" s="149"/>
      <c r="F33" s="149"/>
      <c r="G33" s="149"/>
      <c r="H33" s="149"/>
      <c r="I33" s="149"/>
    </row>
    <row r="34" spans="1:9" x14ac:dyDescent="0.45">
      <c r="A34" s="149"/>
      <c r="B34" s="149"/>
      <c r="C34" s="149"/>
      <c r="D34" s="149"/>
      <c r="E34" s="149"/>
      <c r="F34" s="149"/>
      <c r="G34" s="149"/>
      <c r="H34" s="149"/>
      <c r="I34" s="149"/>
    </row>
    <row r="35" spans="1:9" x14ac:dyDescent="0.45">
      <c r="A35" s="149"/>
      <c r="B35" s="149"/>
      <c r="C35" s="149"/>
      <c r="D35" s="149"/>
      <c r="E35" s="149"/>
      <c r="F35" s="149"/>
      <c r="G35" s="149"/>
      <c r="H35" s="149"/>
      <c r="I35" s="149"/>
    </row>
    <row r="36" spans="1:9" x14ac:dyDescent="0.45">
      <c r="A36" s="149"/>
      <c r="B36" s="149"/>
      <c r="C36" s="149"/>
      <c r="D36" s="149"/>
      <c r="E36" s="149"/>
      <c r="F36" s="149"/>
      <c r="G36" s="149"/>
      <c r="H36" s="149"/>
      <c r="I36" s="149"/>
    </row>
    <row r="37" spans="1:9" x14ac:dyDescent="0.45">
      <c r="A37" s="149"/>
      <c r="B37" s="149"/>
      <c r="C37" s="149"/>
      <c r="D37" s="149"/>
      <c r="E37" s="149"/>
      <c r="F37" s="149"/>
      <c r="G37" s="149"/>
      <c r="H37" s="149"/>
      <c r="I37" s="149"/>
    </row>
    <row r="38" spans="1:9" x14ac:dyDescent="0.45">
      <c r="A38" s="149"/>
      <c r="B38" s="149"/>
      <c r="C38" s="149"/>
      <c r="D38" s="149"/>
      <c r="E38" s="149"/>
      <c r="F38" s="149"/>
      <c r="G38" s="149"/>
      <c r="H38" s="149"/>
      <c r="I38" s="149"/>
    </row>
    <row r="39" spans="1:9" x14ac:dyDescent="0.45">
      <c r="A39" s="149"/>
      <c r="B39" s="149"/>
      <c r="C39" s="149"/>
      <c r="D39" s="149"/>
      <c r="E39" s="149"/>
      <c r="F39" s="149"/>
      <c r="G39" s="149"/>
      <c r="H39" s="149"/>
      <c r="I39" s="149"/>
    </row>
    <row r="40" spans="1:9" x14ac:dyDescent="0.45">
      <c r="A40" s="149"/>
      <c r="B40" s="149"/>
      <c r="C40" s="149"/>
      <c r="D40" s="149"/>
      <c r="E40" s="149"/>
      <c r="F40" s="149"/>
      <c r="G40" s="149"/>
      <c r="H40" s="149"/>
      <c r="I40" s="149"/>
    </row>
    <row r="41" spans="1:9" x14ac:dyDescent="0.45">
      <c r="A41" s="149"/>
      <c r="B41" s="149"/>
      <c r="C41" s="149"/>
      <c r="D41" s="149"/>
      <c r="E41" s="149"/>
      <c r="F41" s="149"/>
      <c r="G41" s="149"/>
      <c r="H41" s="149"/>
      <c r="I41" s="149"/>
    </row>
    <row r="42" spans="1:9" x14ac:dyDescent="0.45">
      <c r="A42" s="149"/>
      <c r="B42" s="149"/>
      <c r="C42" s="149"/>
      <c r="D42" s="149"/>
      <c r="E42" s="149"/>
      <c r="F42" s="149"/>
      <c r="G42" s="149"/>
      <c r="H42" s="149"/>
      <c r="I42" s="149"/>
    </row>
    <row r="43" spans="1:9" x14ac:dyDescent="0.45">
      <c r="A43" s="149"/>
      <c r="B43" s="149"/>
      <c r="C43" s="149"/>
      <c r="D43" s="149"/>
      <c r="E43" s="149"/>
      <c r="F43" s="149"/>
      <c r="G43" s="149"/>
      <c r="H43" s="149"/>
      <c r="I43" s="149"/>
    </row>
    <row r="44" spans="1:9" x14ac:dyDescent="0.45">
      <c r="A44" s="149"/>
      <c r="B44" s="149"/>
      <c r="C44" s="149"/>
      <c r="D44" s="149"/>
      <c r="E44" s="149"/>
      <c r="F44" s="149"/>
      <c r="G44" s="149"/>
      <c r="H44" s="149"/>
      <c r="I44" s="149"/>
    </row>
    <row r="45" spans="1:9" x14ac:dyDescent="0.45">
      <c r="A45" s="149"/>
      <c r="B45" s="149"/>
      <c r="C45" s="149"/>
      <c r="D45" s="149"/>
      <c r="E45" s="149"/>
      <c r="F45" s="149"/>
      <c r="G45" s="149"/>
      <c r="H45" s="149"/>
      <c r="I45" s="149"/>
    </row>
    <row r="46" spans="1:9" x14ac:dyDescent="0.45">
      <c r="A46" s="149"/>
      <c r="B46" s="149"/>
      <c r="C46" s="149"/>
      <c r="D46" s="149"/>
      <c r="E46" s="149"/>
      <c r="F46" s="149"/>
      <c r="G46" s="149"/>
      <c r="H46" s="149"/>
      <c r="I46" s="149"/>
    </row>
    <row r="47" spans="1:9" x14ac:dyDescent="0.45">
      <c r="A47" s="149"/>
      <c r="B47" s="149"/>
      <c r="C47" s="149"/>
      <c r="D47" s="149"/>
      <c r="E47" s="149"/>
      <c r="F47" s="149"/>
      <c r="G47" s="149"/>
      <c r="H47" s="149"/>
      <c r="I47" s="149"/>
    </row>
    <row r="48" spans="1:9" x14ac:dyDescent="0.45">
      <c r="A48" s="149"/>
      <c r="B48" s="149"/>
      <c r="C48" s="149"/>
      <c r="D48" s="149"/>
      <c r="E48" s="149"/>
      <c r="F48" s="149"/>
      <c r="G48" s="149"/>
      <c r="H48" s="149"/>
      <c r="I48" s="149"/>
    </row>
    <row r="49" spans="1:9" x14ac:dyDescent="0.45">
      <c r="A49" s="149"/>
      <c r="B49" s="149"/>
      <c r="C49" s="149"/>
      <c r="D49" s="149"/>
      <c r="E49" s="149"/>
      <c r="F49" s="149"/>
      <c r="G49" s="149"/>
      <c r="H49" s="149"/>
      <c r="I49" s="149"/>
    </row>
    <row r="50" spans="1:9" x14ac:dyDescent="0.45">
      <c r="A50" s="149"/>
      <c r="B50" s="149"/>
      <c r="C50" s="149"/>
      <c r="D50" s="149"/>
      <c r="E50" s="149"/>
      <c r="F50" s="149"/>
      <c r="G50" s="149"/>
      <c r="H50" s="149"/>
      <c r="I50" s="149"/>
    </row>
    <row r="51" spans="1:9" x14ac:dyDescent="0.45">
      <c r="A51" s="150" t="s">
        <v>578</v>
      </c>
      <c r="B51" s="150"/>
      <c r="C51" s="150"/>
      <c r="D51" s="150"/>
      <c r="E51" s="150"/>
      <c r="F51" s="149"/>
      <c r="G51" s="149"/>
      <c r="H51" s="149"/>
      <c r="I51" s="149"/>
    </row>
    <row r="52" spans="1:9" x14ac:dyDescent="0.45">
      <c r="A52" s="150" t="s">
        <v>579</v>
      </c>
      <c r="B52" s="150"/>
      <c r="C52" s="150"/>
      <c r="D52" s="150"/>
      <c r="E52" s="150"/>
      <c r="F52" s="149"/>
      <c r="G52" s="149"/>
      <c r="H52" s="149"/>
      <c r="I52" s="149"/>
    </row>
    <row r="53" spans="1:9" x14ac:dyDescent="0.45">
      <c r="A53" s="151" t="s">
        <v>580</v>
      </c>
      <c r="B53" s="149"/>
      <c r="C53" s="149"/>
      <c r="D53" s="149"/>
      <c r="E53" s="149"/>
      <c r="F53" s="149"/>
      <c r="G53" s="149"/>
      <c r="H53" s="149"/>
      <c r="I53" s="149"/>
    </row>
    <row r="54" spans="1:9" x14ac:dyDescent="0.45">
      <c r="A54" s="149"/>
      <c r="B54" s="149"/>
      <c r="C54" s="149"/>
      <c r="D54" s="149"/>
      <c r="E54" s="149"/>
      <c r="F54" s="149"/>
      <c r="G54" s="149"/>
      <c r="H54" s="149"/>
      <c r="I54" s="149"/>
    </row>
    <row r="55" spans="1:9" x14ac:dyDescent="0.45">
      <c r="A55" s="149"/>
      <c r="B55" s="149"/>
      <c r="C55" s="149"/>
      <c r="D55" s="149"/>
      <c r="E55" s="149"/>
      <c r="F55" s="149"/>
      <c r="G55" s="149"/>
      <c r="H55" s="149"/>
      <c r="I55" s="149"/>
    </row>
  </sheetData>
  <sheetProtection algorithmName="SHA-512" hashValue="pAue1DiUekyWF/NDuKaevEyp6BFvggDwVulPpENabJCAN5l+QXVQHZGNvNUcEdmWKd455ND9uE3SMAbVShs9Mg==" saltValue="A0g5ZU3eexKVSMhAC6rRgw==" spinCount="100000" sheet="1" objects="1" scenarios="1"/>
  <hyperlinks>
    <hyperlink ref="A53" r:id="rId1" xr:uid="{B93DA60C-B747-48D2-BF27-C04A53790D6C}"/>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
  <sheetViews>
    <sheetView zoomScale="110" zoomScaleNormal="110" workbookViewId="0">
      <selection sqref="A1:H1"/>
    </sheetView>
  </sheetViews>
  <sheetFormatPr baseColWidth="10" defaultColWidth="11.64453125" defaultRowHeight="14" x14ac:dyDescent="0.45"/>
  <cols>
    <col min="1" max="16384" width="11.64453125" style="39"/>
  </cols>
  <sheetData>
    <row r="1" spans="1:8" s="76" customFormat="1" ht="40.200000000000003" customHeight="1" x14ac:dyDescent="0.45">
      <c r="A1" s="178" t="s">
        <v>380</v>
      </c>
      <c r="B1" s="178"/>
      <c r="C1" s="178"/>
      <c r="D1" s="178"/>
      <c r="E1" s="178"/>
      <c r="F1" s="178"/>
      <c r="G1" s="178"/>
      <c r="H1" s="178"/>
    </row>
    <row r="2" spans="1:8" s="77" customFormat="1" ht="67.2" customHeight="1" x14ac:dyDescent="0.45">
      <c r="A2" s="176" t="s">
        <v>391</v>
      </c>
      <c r="B2" s="176"/>
      <c r="C2" s="176"/>
      <c r="D2" s="176"/>
      <c r="E2" s="176"/>
      <c r="F2" s="176"/>
      <c r="G2" s="176"/>
      <c r="H2" s="176"/>
    </row>
    <row r="3" spans="1:8" s="76" customFormat="1" ht="71.7" customHeight="1" x14ac:dyDescent="0.45">
      <c r="A3" s="176" t="s">
        <v>390</v>
      </c>
      <c r="B3" s="177"/>
      <c r="C3" s="177"/>
      <c r="D3" s="177"/>
      <c r="E3" s="177"/>
      <c r="F3" s="177"/>
      <c r="G3" s="177"/>
      <c r="H3" s="177"/>
    </row>
  </sheetData>
  <mergeCells count="3">
    <mergeCell ref="A2:H2"/>
    <mergeCell ref="A3:H3"/>
    <mergeCell ref="A1:H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8</vt:i4>
      </vt:variant>
    </vt:vector>
  </HeadingPairs>
  <TitlesOfParts>
    <vt:vector size="49" baseType="lpstr">
      <vt:lpstr>Significance</vt:lpstr>
      <vt:lpstr>Reporting</vt:lpstr>
      <vt:lpstr>Short Instruction</vt:lpstr>
      <vt:lpstr>Auswertung</vt:lpstr>
      <vt:lpstr>Datenübernahme</vt:lpstr>
      <vt:lpstr>Signifikanz</vt:lpstr>
      <vt:lpstr>Ausfüllhinweise</vt:lpstr>
      <vt:lpstr>Kurzanleitung</vt:lpstr>
      <vt:lpstr>Laborproben</vt:lpstr>
      <vt:lpstr>Kontakt</vt:lpstr>
      <vt:lpstr>Teilnehmerdaten</vt:lpstr>
      <vt:lpstr>Ergebnisse</vt:lpstr>
      <vt:lpstr>Mitteilungen</vt:lpstr>
      <vt:lpstr>Methoden</vt:lpstr>
      <vt:lpstr>CyclischeDiglycerine </vt:lpstr>
      <vt:lpstr>Dichte</vt:lpstr>
      <vt:lpstr>Gesamtalkohol</vt:lpstr>
      <vt:lpstr>vorhandAlkohol</vt:lpstr>
      <vt:lpstr>Gesamtextrakt</vt:lpstr>
      <vt:lpstr>Parameter5</vt:lpstr>
      <vt:lpstr>Parameter5a</vt:lpstr>
      <vt:lpstr>Glucose</vt:lpstr>
      <vt:lpstr>Fructose</vt:lpstr>
      <vt:lpstr>Saccharose</vt:lpstr>
      <vt:lpstr>Gesamtsäure</vt:lpstr>
      <vt:lpstr>Weinsäure</vt:lpstr>
      <vt:lpstr>Äpfelsäure</vt:lpstr>
      <vt:lpstr>L-Äpfelsäure</vt:lpstr>
      <vt:lpstr>Milchsäure</vt:lpstr>
      <vt:lpstr>L-Milchsäure</vt:lpstr>
      <vt:lpstr>Flüchtige</vt:lpstr>
      <vt:lpstr>Acetat</vt:lpstr>
      <vt:lpstr>Citronen</vt:lpstr>
      <vt:lpstr>FreieSO2</vt:lpstr>
      <vt:lpstr>GesamtSO2</vt:lpstr>
      <vt:lpstr>Reduktone1</vt:lpstr>
      <vt:lpstr>Reduktone2</vt:lpstr>
      <vt:lpstr>Reduktone</vt:lpstr>
      <vt:lpstr>Druck</vt:lpstr>
      <vt:lpstr>CO2</vt:lpstr>
      <vt:lpstr>Gluconsäure</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2024-05-26T18:27:38Z</cp:lastPrinted>
  <dcterms:created xsi:type="dcterms:W3CDTF">2005-02-14T18:41:01Z</dcterms:created>
  <dcterms:modified xsi:type="dcterms:W3CDTF">2024-05-26T18:30:29Z</dcterms:modified>
</cp:coreProperties>
</file>