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7B00E812-FE6F-4E2A-BB03-D38B8679615B}" xr6:coauthVersionLast="47" xr6:coauthVersionMax="47" xr10:uidLastSave="{00000000-0000-0000-0000-000000000000}"/>
  <workbookProtection workbookAlgorithmName="SHA-512" workbookHashValue="PwWokR9QkwRzm8W/uIk6vz+Mx9ucQpdCm0WMDWGeVva6TteZFuUKnOb833ovmbfFpc1Nnf4rW7gw4NaFDxG2AQ==" workbookSaltValue="vUr/BUtsQKUv/RwvmDefew==" workbookSpinCount="100000" lockStructure="1"/>
  <bookViews>
    <workbookView xWindow="-93" yWindow="-93" windowWidth="25786" windowHeight="13986" activeTab="6" xr2:uid="{00000000-000D-0000-FFFF-FFFF00000000}"/>
  </bookViews>
  <sheets>
    <sheet name="Hints1" sheetId="58" r:id="rId1"/>
    <sheet name="Reporting" sheetId="59" r:id="rId2"/>
    <sheet name="Auswertung" sheetId="60" r:id="rId3"/>
    <sheet name="Datenübernahme" sheetId="61" r:id="rId4"/>
    <sheet name="Signifikanz" sheetId="62" r:id="rId5"/>
    <sheet name="Ausfüllhinweise" sheetId="63" r:id="rId6"/>
    <sheet name="Kontakt" sheetId="54" r:id="rId7"/>
    <sheet name="Teilnehmerdaten" sheetId="17" state="hidden" r:id="rId8"/>
    <sheet name="Ergebnisse" sheetId="5" r:id="rId9"/>
    <sheet name="Mitteilungen" sheetId="15" r:id="rId10"/>
    <sheet name="Milchsre" sheetId="57" state="hidden" r:id="rId11"/>
    <sheet name="Parameter1" sheetId="18" state="hidden" r:id="rId12"/>
    <sheet name="Parameter2" sheetId="21" state="hidden" r:id="rId13"/>
    <sheet name="Parameter3" sheetId="22" state="hidden" r:id="rId14"/>
    <sheet name="Parameter4" sheetId="23" state="hidden" r:id="rId15"/>
    <sheet name="Parameter5" sheetId="24" state="hidden" r:id="rId16"/>
    <sheet name="Parameter6" sheetId="25" state="hidden" r:id="rId17"/>
    <sheet name="Parameter7" sheetId="26" state="hidden" r:id="rId18"/>
    <sheet name="Parameter8" sheetId="27" state="hidden" r:id="rId19"/>
    <sheet name="Bittereinheiten" sheetId="47" state="hidden" r:id="rId20"/>
    <sheet name="Diacetyl" sheetId="55" state="hidden" r:id="rId21"/>
  </sheets>
  <externalReferences>
    <externalReference r:id="rId22"/>
    <externalReference r:id="rId23"/>
    <externalReference r:id="rId24"/>
    <externalReference r:id="rId25"/>
    <externalReference r:id="rId26"/>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 localSheetId="10">#REF!</definedName>
    <definedName name="Daten">#REF!</definedName>
    <definedName name="_xlnm.Print_Area" localSheetId="3">Datenübernahme!$A$1:$C$8</definedName>
    <definedName name="_xlnm.Print_Area" localSheetId="8">Ergebnisse!$A$1:$H$55</definedName>
    <definedName name="_xlnm.Print_Area" localSheetId="4">Signifikanz!$A$1:$C$10</definedName>
    <definedName name="Elemente">[4]Parameter2!$B$3:$B$18</definedName>
    <definedName name="MBlei" localSheetId="5">#REF!</definedName>
    <definedName name="MBlei" localSheetId="10">#REF!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Parameter2!$B$7:$B$22</definedName>
    <definedName name="Parameter2alt" localSheetId="5">#REF!</definedName>
    <definedName name="Parameter2alt" localSheetId="10">#REF!</definedName>
    <definedName name="Parameter2alt">#REF!</definedName>
    <definedName name="test" localSheetId="5">[1]Parameter2!$B$3:$B$18</definedName>
    <definedName name="test" localSheetId="2">[5]Parameter2!$B$3:$B$18</definedName>
    <definedName name="test" localSheetId="6">[2]Parameter2!$B$3:$B$18</definedName>
    <definedName name="test" localSheetId="10">[2]Parameter2!$B$3:$B$18</definedName>
    <definedName name="test" localSheetId="1">[4]Parameter2!$B$3:$B$18</definedName>
    <definedName name="test">[1]Parameter2!$B$3:$B$18</definedName>
    <definedName name="test1" localSheetId="5">[2]Parameter2!$B$3:$B$18</definedName>
    <definedName name="test1">[2]Parameter2!$B$3:$B$18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B11" i="17" l="1"/>
  <c r="B10" i="17"/>
  <c r="I62" i="5" l="1"/>
  <c r="C1" i="57"/>
  <c r="H32" i="5" s="1"/>
  <c r="H31" i="5" l="1"/>
  <c r="A63" i="5"/>
  <c r="I60" i="5"/>
  <c r="A61" i="5" s="1"/>
  <c r="F5" i="5"/>
  <c r="F4" i="5"/>
  <c r="A56" i="5"/>
  <c r="F33" i="5"/>
  <c r="I56" i="5" s="1"/>
  <c r="B4" i="17"/>
  <c r="C1" i="55"/>
  <c r="H33" i="5" s="1"/>
  <c r="F22" i="5"/>
  <c r="I36" i="5" s="1"/>
  <c r="F23" i="5"/>
  <c r="I38" i="5" s="1"/>
  <c r="F24" i="5"/>
  <c r="I40" i="5" s="1"/>
  <c r="F25" i="5"/>
  <c r="I42" i="5" s="1"/>
  <c r="F26" i="5"/>
  <c r="I44" i="5" s="1"/>
  <c r="F27" i="5"/>
  <c r="I46" i="5" s="1"/>
  <c r="F28" i="5"/>
  <c r="I48" i="5" s="1"/>
  <c r="F29" i="5"/>
  <c r="I50" i="5" s="1"/>
  <c r="F30" i="5"/>
  <c r="I54" i="5" s="1"/>
  <c r="A36" i="5"/>
  <c r="A38" i="5"/>
  <c r="A40" i="5"/>
  <c r="A42" i="5"/>
  <c r="A44" i="5"/>
  <c r="A46" i="5"/>
  <c r="A48" i="5"/>
  <c r="A50" i="5"/>
  <c r="A54" i="5"/>
  <c r="B16" i="54"/>
  <c r="B17" i="54"/>
  <c r="B18" i="54"/>
  <c r="B19" i="54"/>
  <c r="H1" i="15"/>
  <c r="A1" i="18"/>
  <c r="C1" i="18"/>
  <c r="H22" i="5" s="1"/>
  <c r="A1" i="21"/>
  <c r="C1" i="21"/>
  <c r="H23" i="5" s="1"/>
  <c r="A1" i="22"/>
  <c r="C1" i="22"/>
  <c r="H24" i="5" s="1"/>
  <c r="A1" i="23"/>
  <c r="C1" i="23"/>
  <c r="H25" i="5" s="1"/>
  <c r="A1" i="24"/>
  <c r="C1" i="24"/>
  <c r="H26" i="5" s="1"/>
  <c r="A1" i="25"/>
  <c r="C1" i="25"/>
  <c r="H27" i="5" s="1"/>
  <c r="A1" i="26"/>
  <c r="C1" i="26"/>
  <c r="H28" i="5" s="1"/>
  <c r="A1" i="27"/>
  <c r="C1" i="27"/>
  <c r="H29" i="5" s="1"/>
  <c r="A1" i="47"/>
  <c r="C1" i="47"/>
  <c r="H30" i="5" s="1"/>
  <c r="B1" i="17"/>
  <c r="B2" i="17"/>
  <c r="D5" i="17"/>
  <c r="D8" i="17" s="1"/>
  <c r="B5" i="17" s="1"/>
  <c r="B6" i="17"/>
  <c r="B7" i="17"/>
  <c r="B13" i="17"/>
  <c r="C13" i="17"/>
  <c r="B14" i="17"/>
  <c r="C14" i="17"/>
  <c r="B15" i="17"/>
  <c r="C15" i="17"/>
  <c r="B16" i="17"/>
  <c r="C16" i="17"/>
  <c r="B17" i="17"/>
  <c r="C17" i="17"/>
  <c r="B18" i="17"/>
  <c r="C18" i="17"/>
  <c r="B19" i="17"/>
  <c r="C19" i="17"/>
  <c r="B20" i="17"/>
  <c r="C20" i="17"/>
  <c r="B21" i="17"/>
  <c r="C21" i="17"/>
  <c r="A57" i="5" l="1"/>
  <c r="A43" i="5"/>
  <c r="A55" i="5"/>
  <c r="A39" i="5"/>
  <c r="A37" i="5"/>
  <c r="A45" i="5"/>
  <c r="A41" i="5"/>
  <c r="A51" i="5"/>
  <c r="A49" i="5"/>
  <c r="A4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C9D4554-283A-4934-ABF3-953DC858285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85A009D-27E8-4393-B264-0B1DFFA52C1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559BBBA-2C50-41C8-BD68-31C6C45C125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6"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21"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<sst xmlns="http://schemas.openxmlformats.org/spreadsheetml/2006/main" count="336" uniqueCount="229">
  <si>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</si>
  <si>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</si>
  <si>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</si>
  <si>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</si>
  <si>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</si>
  <si>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</si>
  <si>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</si>
  <si>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</si>
  <si>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</si>
  <si>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</si>
  <si>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</si>
  <si>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</si>
  <si>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</si>
  <si>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</si>
  <si>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</si>
  <si>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</si>
  <si>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</si>
  <si>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</si>
  <si>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</si>
  <si>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</si>
  <si>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</si>
  <si>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</si>
  <si>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</si>
  <si>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</si>
  <si>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</si>
  <si>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</si>
  <si>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</si>
  <si>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</si>
  <si>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</si>
  <si>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</si>
  <si>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</si>
  <si>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</si>
  <si>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</si>
  <si>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</si>
  <si>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</si>
  <si>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</si>
  <si>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</si>
  <si>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</si>
  <si>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pH-Wert</t>
  </si>
  <si>
    <t>ohne</t>
  </si>
  <si>
    <t>Teilnahmen</t>
  </si>
  <si>
    <t>Teilnahme</t>
  </si>
  <si>
    <t>Potentiometrisch</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</si>
  <si>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</si>
  <si>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</si>
  <si>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</si>
  <si>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</si>
  <si>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</si>
  <si>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</si>
  <si>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</si>
  <si>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</si>
  <si>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</si>
  <si>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</si>
  <si>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</si>
  <si>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</si>
  <si>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</si>
  <si>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</si>
  <si>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</si>
  <si>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</si>
  <si>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</si>
  <si>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</si>
  <si>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</si>
  <si>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</si>
  <si>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</si>
  <si>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</si>
  <si>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Relative Dichte 20°C/20°C</t>
  </si>
  <si>
    <t>Alkohol</t>
  </si>
  <si>
    <t>Extrakt scheinbar</t>
  </si>
  <si>
    <t>Extrakt wirklich</t>
  </si>
  <si>
    <t>Stammwürze</t>
  </si>
  <si>
    <t>% vol</t>
  </si>
  <si>
    <t>g/100 g</t>
  </si>
  <si>
    <r>
      <t xml:space="preserve">Titrierbare Gesamtsäure
</t>
    </r>
    <r>
      <rPr>
        <sz val="11"/>
        <rFont val="Times New Roman"/>
        <family val="1"/>
      </rPr>
      <t>bis pH-Wert 7,0 - als Milchsäure</t>
    </r>
  </si>
  <si>
    <r>
      <t xml:space="preserve">Titrierbare Gesamtsäure
</t>
    </r>
    <r>
      <rPr>
        <sz val="11"/>
        <rFont val="Times New Roman"/>
        <family val="1"/>
      </rPr>
      <t>bis pH-Wert 8,1 - als Milchsäure</t>
    </r>
  </si>
  <si>
    <t>Biegeschwinger</t>
  </si>
  <si>
    <t>densitometrisch mit Biegeschwinger</t>
  </si>
  <si>
    <t>pyknometrisch</t>
  </si>
  <si>
    <t>§ 64 LFGB Nr. L 36.00-3</t>
  </si>
  <si>
    <t>§ 64 LFGB Nr. L 36.00-3, modifiziert</t>
  </si>
  <si>
    <t>§ 64 LFGB Nr. L 36.00-3a</t>
  </si>
  <si>
    <t>§ 64 LFGB Nr. L 36.00-3a, modifiziert</t>
  </si>
  <si>
    <t>Aus Dichte und Brechungsindex berechnet</t>
  </si>
  <si>
    <t>einfache Destillation; Dichte des Destillats mit Biegeschwinger bestimmt</t>
  </si>
  <si>
    <t>einfache Destillation; Dichte des Destillats pyknometrisch bestimmt</t>
  </si>
  <si>
    <t>Enzymatisch nach r-biopharm / Roche Nr. 10176290035</t>
  </si>
  <si>
    <t>§ 64 LFGB Nr. L 36.00-4</t>
  </si>
  <si>
    <t>§ 64 LFGB Nr. L 36.00-4, modifiziert</t>
  </si>
  <si>
    <t>Berechnet aus Dichte</t>
  </si>
  <si>
    <t>Berechnet aus Tauchgewichtsverhältnis</t>
  </si>
  <si>
    <t>§ 64 LFGB Nr. L 36.00-4 Tabelle 1</t>
  </si>
  <si>
    <t>Berechnet</t>
  </si>
  <si>
    <t>berechnet</t>
  </si>
  <si>
    <t>§ 64 LFGB Nr. L 36.00-5</t>
  </si>
  <si>
    <t>§ 64 LFGB Nr. L 36.00-5, modifiziert</t>
  </si>
  <si>
    <t>§ 64 LFGB Nr. L 31.00-3</t>
  </si>
  <si>
    <t>§ 64 LFGB Nr. L 31.00-3, modifiziert</t>
  </si>
  <si>
    <t>Titration mit potentiometrischer Endpunktsbestimmung</t>
  </si>
  <si>
    <t>29</t>
  </si>
  <si>
    <t>Bier</t>
  </si>
  <si>
    <t>§ 64 LFGB Nr. L 36.00-2</t>
  </si>
  <si>
    <t>§ 64 LFGB Nr. L 36.00-2, modifiziert</t>
  </si>
  <si>
    <t>Biermessplatz, bestehend aus Biegeschwinger und Alcolyzer (NIR-Spektrometer)</t>
  </si>
  <si>
    <t>Destillation, Biegeschwinger</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</si>
  <si>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</si>
  <si>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</si>
  <si>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</si>
  <si>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</si>
  <si>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</si>
  <si>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</si>
  <si>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</si>
  <si>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</si>
  <si>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</si>
  <si>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</si>
  <si>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</si>
  <si>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Untersuchungsergebnisse</t>
  </si>
  <si>
    <t xml:space="preserve">Zunächst werden alle mitgeteilten Laborergebnisse berücksichtigt und die darüber berechneten
statistischen Kenndaten für die Parameter aufgeführt. </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</si>
  <si>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</si>
  <si>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</si>
  <si>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Analytica-EBC 9.43.2</t>
  </si>
  <si>
    <t>Analytica-EBC 9.2.1</t>
  </si>
  <si>
    <t>Analytica-EBC 9.4</t>
  </si>
  <si>
    <t>VO(EWG) Nr. 2676/90, Anhang Nr. 13.5.2  (potentiometrisch)</t>
  </si>
  <si>
    <t>VO(EWG) Nr. 2676/90, Anhang Nr. 13.5.3 (mit Bromthymolblau und Farbvergleichslösung)</t>
  </si>
  <si>
    <t>Tabellenwerte nach Schweizerisches Lebensmittelbuch (Tabelle 3)</t>
  </si>
  <si>
    <t>Halbautomatische Bestimmung der Dichte und des Brechungsindexes</t>
  </si>
  <si>
    <t>Berechnet nach Tabarié</t>
  </si>
  <si>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</si>
  <si>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</si>
  <si>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</si>
  <si>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</si>
  <si>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</si>
  <si>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</si>
  <si>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IFU Nr. 3</t>
  </si>
  <si>
    <t>§ 64 LFGB Nr. L 20.01/02-2</t>
  </si>
  <si>
    <t>§ 64 LFGB Nr. L 20.01/02-2, modifiziert</t>
  </si>
  <si>
    <t>Bittereinheiten</t>
  </si>
  <si>
    <t>Parameter 9</t>
  </si>
  <si>
    <t>Analytica-EBC: Method 9.8. Bitterness of Beer (1997) Fachverlag Hans Carl, Nürnberg</t>
  </si>
  <si>
    <t>Analytica-EBC: Method 9.8. Bitterness of Beer (1997) Fachverlag Hans Carl, Nürnberg, modifiziert</t>
  </si>
  <si>
    <t>MEBAK (Methodensammlung der Mitteleuropäischen Brautechnischen Analysenkommission), Bd. II, 3. Aufl., 2.22.1</t>
  </si>
  <si>
    <t>MEBAK 2.18.1</t>
  </si>
  <si>
    <t xml:space="preserve">MEBAK, 2. Auflage, 1984 </t>
  </si>
  <si>
    <t>Hausmethode; (EBC-Methode, abgedruckt in Brautechnische Analysenmethoden Band II; Selbstverlag der MEBAK 2002, S. 114 ff)</t>
  </si>
  <si>
    <t>Betriebs- und Qualitätskontrolle in Brauereien und alkoholfreier Getränkeindustrie, Verlag Paul Parey</t>
  </si>
  <si>
    <t>Bitterstoffbestimmung nach Klopper</t>
  </si>
  <si>
    <t>photometrisch</t>
  </si>
  <si>
    <t>Tabellenwert Reichard</t>
  </si>
  <si>
    <t>MEBAK 3.5</t>
  </si>
  <si>
    <t>DMA 4500 Densitymeter</t>
  </si>
  <si>
    <t>MEBAK Band II 2.10.2.3</t>
  </si>
  <si>
    <t>FTIR</t>
  </si>
  <si>
    <t>einfache Destillation; Dichte des Destillats mit DMA 5000</t>
  </si>
  <si>
    <t>Beispiel für die Eingabe von 2 eMail-Adressen:
Example how to type in 2 different e-mail addresses:</t>
  </si>
  <si>
    <t>info@lvus.de; ergebnisse@lvus.de</t>
  </si>
  <si>
    <t>Schweizerisches Lebensmittelbuch Nr. 875.1 "Bestimmung der Bitterstoffe in Bier, UV-spektrophotometrisch"</t>
  </si>
  <si>
    <t>mg/kg</t>
  </si>
  <si>
    <t>Diacetyl</t>
  </si>
  <si>
    <t>Sonstiges - bitte eingeben:</t>
  </si>
  <si>
    <t>Beschreibung der verwendeten Analysenverfahren, Teil 1</t>
  </si>
  <si>
    <t>Beschreibung der verwendeten Analysenverfahren, Teil 2</t>
  </si>
  <si>
    <t>DMA Densitymeter, verschiedene Modelle</t>
  </si>
  <si>
    <t>Schweizerisches Lebensmittelbuch</t>
  </si>
  <si>
    <t>Schweizerisches Lebensmittelbuch (geschüttelt, nicht filtriert)</t>
  </si>
  <si>
    <t>Anton Paar</t>
  </si>
  <si>
    <t>MEBAK 2012 Nr. 2.17.1</t>
  </si>
  <si>
    <t>Trocknung</t>
  </si>
  <si>
    <t>NIR</t>
  </si>
  <si>
    <t>AOAC 950.07.B</t>
  </si>
  <si>
    <t>Analytica-EBC 9.35</t>
  </si>
  <si>
    <t>Schweizerisches Lebensmittelbuch (geschüttelt und filtriert)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</si>
  <si>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</si>
  <si>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</si>
  <si>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</si>
  <si>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</si>
  <si>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</si>
  <si>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</si>
  <si>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</si>
  <si>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</si>
  <si>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</si>
  <si>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</si>
  <si>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</si>
  <si>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</si>
  <si>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Bieranalyzer von Fa. Anton Paar</t>
  </si>
  <si>
    <t>LST 1990:2007 (except p.5)</t>
  </si>
  <si>
    <t>Bitte auswählen/Please select</t>
  </si>
  <si>
    <t>§ 64 LFGB Nr. L 36.00-12: 1992-12</t>
  </si>
  <si>
    <t>§ 64 LFGB Nr. L 36.00-12: 1992-12, modifiziert</t>
  </si>
  <si>
    <t>§ 64 LFGB Nr. L 26.04-3: 1987-06</t>
  </si>
  <si>
    <t>§ 64 LFGB Nr. L 26.04-3: 1987-06, modifiziert</t>
  </si>
  <si>
    <t>Testkit LCK241 Hach Lange</t>
  </si>
  <si>
    <t>§ 64 LFGB Nr. L 26.04-4: 1987-06</t>
  </si>
  <si>
    <t>§ 64 LFGB Nr. L 26.04-4: 1987-06, modifiziert</t>
  </si>
  <si>
    <t>?</t>
  </si>
  <si>
    <t>LST 1572:2004; LST 1572:2004/1K:2008</t>
  </si>
  <si>
    <t>DM50/RX50 Mettler Toledo</t>
  </si>
  <si>
    <t>g/100 mL</t>
  </si>
  <si>
    <t>D-Milchsäure</t>
  </si>
  <si>
    <t>L-Milchsäure</t>
  </si>
  <si>
    <t>Enzymatisch nach r-biopharm / Roche Nr. 11 112 821 035</t>
  </si>
  <si>
    <t>Enzymatisch nach r-biopharm /  Roche Nr. 10 139 084 035</t>
  </si>
  <si>
    <t>Enzymatisch nach SCIL Nr. 100 28 91</t>
  </si>
  <si>
    <t>Enzymatischer UV-Test: Bestimmung von D- und L-Milchsäure mit Einzelreagenzien</t>
  </si>
  <si>
    <t>IFU Nr. 55</t>
  </si>
  <si>
    <t>Enzymatisch nach SCIL, Best-Nr. 1255</t>
  </si>
  <si>
    <t>Enzymatisch mit Testkombination Enzytec fluid Thermo scientific</t>
  </si>
  <si>
    <t>Enzymatisch mit Kit K-DLATE von Megazyme</t>
  </si>
  <si>
    <t>Enzymatik nach Thermo Fisher Scientific Nr. 984308</t>
  </si>
  <si>
    <t>D-</t>
  </si>
  <si>
    <t>L-</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</si>
  <si>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</si>
  <si>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</si>
  <si>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</si>
  <si>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</si>
  <si>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MEBAK online. Methode B-590.33.112. D-Milchsäure/L-Milchsäure (Lactat) – enzymatisch. Rev. 2020-10. Mitteleuropäische Brautechnische Analysenkommission</t>
  </si>
  <si>
    <t>MEBAK online. Methode B-400.17.110. Rev. 2020-10</t>
  </si>
  <si>
    <t>Refraktometer DM50/RX50 Mettler Toledo</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</si>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</sst>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i/>
      <vertAlign val="subscript"/>
      <sz val="11"/>
      <name val="Times New Roman"/>
      <family val="1"/>
    </font>
    <font>
      <sz val="11"/>
      <color indexed="12"/>
      <name val="Times New Roman"/>
      <family val="1"/>
    </font>
    <font>
      <sz val="12"/>
      <color indexed="9"/>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s>
  <fills count="1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25">
    <xf numFmtId="0" fontId="0" fillId="0" borderId="0"/>
    <xf numFmtId="0" fontId="1" fillId="0" borderId="0" applyNumberFormat="0" applyFill="0" applyBorder="0" applyAlignment="0" applyProtection="0">
      <alignment vertical="top"/>
      <protection locked="0"/>
    </xf>
    <xf numFmtId="0" fontId="5"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43">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4" fillId="1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18"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4"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20" fillId="0" borderId="0" xfId="0" applyFont="1" applyAlignment="1" applyProtection="1">
      <alignment horizontal="center"/>
      <protection hidden="1"/>
    </xf>
    <xf numFmtId="0" fontId="21" fillId="0" borderId="0" xfId="0" applyFont="1" applyProtection="1">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0" fontId="19"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0" fontId="19" fillId="0" borderId="0" xfId="0" applyFont="1" applyAlignment="1">
      <alignment horizontal="left" wrapText="1"/>
    </xf>
    <xf numFmtId="0" fontId="19" fillId="0" borderId="0" xfId="0" applyFont="1" applyAlignment="1" applyProtection="1">
      <alignment horizontal="left" vertical="center"/>
      <protection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2" fontId="23" fillId="12" borderId="1" xfId="0" applyNumberFormat="1" applyFont="1" applyFill="1" applyBorder="1" applyAlignment="1">
      <alignment horizontal="center" vertical="top" wrapText="1"/>
    </xf>
    <xf numFmtId="0" fontId="22" fillId="0" borderId="0" xfId="0" applyFont="1"/>
    <xf numFmtId="0" fontId="5" fillId="13" borderId="1" xfId="0" applyFont="1" applyFill="1" applyBorder="1" applyAlignment="1">
      <alignment horizontal="left" vertical="top" wrapText="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0" fontId="19" fillId="13" borderId="0" xfId="0" applyFont="1" applyFill="1" applyProtection="1">
      <protection hidden="1"/>
    </xf>
    <xf numFmtId="0" fontId="11" fillId="13" borderId="0" xfId="0" applyFont="1" applyFill="1" applyProtection="1">
      <protection hidden="1"/>
    </xf>
    <xf numFmtId="0" fontId="26" fillId="0" borderId="0" xfId="0" applyFont="1" applyAlignment="1">
      <alignment horizontal="left" vertical="center" wrapText="1"/>
    </xf>
    <xf numFmtId="0" fontId="26" fillId="0" borderId="0" xfId="0" applyFont="1" applyAlignment="1">
      <alignment horizontal="left" vertical="center"/>
    </xf>
    <xf numFmtId="0" fontId="0" fillId="12" borderId="0" xfId="0" applyFill="1"/>
    <xf numFmtId="49" fontId="1" fillId="11" borderId="0" xfId="1" applyNumberFormat="1" applyFill="1" applyAlignment="1" applyProtection="1">
      <alignment vertical="center"/>
      <protection locked="0"/>
    </xf>
    <xf numFmtId="0" fontId="27" fillId="0" borderId="0" xfId="0" applyFont="1" applyProtection="1">
      <protection hidden="1"/>
    </xf>
    <xf numFmtId="0" fontId="4" fillId="13" borderId="0" xfId="0" applyFont="1" applyFill="1" applyAlignment="1" applyProtection="1">
      <alignment vertical="center" wrapText="1"/>
      <protection hidden="1"/>
    </xf>
    <xf numFmtId="0" fontId="4" fillId="13" borderId="0" xfId="0" applyFont="1" applyFill="1" applyProtection="1">
      <protection hidden="1"/>
    </xf>
    <xf numFmtId="49" fontId="4" fillId="11" borderId="0" xfId="0" applyNumberFormat="1" applyFont="1" applyFill="1" applyProtection="1">
      <protection locked="0"/>
    </xf>
    <xf numFmtId="49" fontId="19" fillId="11" borderId="0" xfId="0" applyNumberFormat="1" applyFont="1" applyFill="1" applyAlignment="1" applyProtection="1">
      <alignment vertical="center"/>
      <protection locked="0"/>
    </xf>
    <xf numFmtId="0" fontId="24" fillId="12" borderId="0" xfId="0" applyFont="1" applyFill="1" applyProtection="1">
      <protection locked="0" hidden="1"/>
    </xf>
    <xf numFmtId="0" fontId="4" fillId="0" borderId="0" xfId="0" applyFont="1" applyAlignment="1" applyProtection="1">
      <alignment horizontal="left" vertical="top" wrapText="1"/>
      <protection hidden="1"/>
    </xf>
    <xf numFmtId="49" fontId="5" fillId="11" borderId="0" xfId="0" applyNumberFormat="1" applyFont="1" applyFill="1" applyAlignment="1">
      <alignment horizont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11" borderId="0" xfId="0" applyNumberFormat="1" applyFont="1" applyFill="1" applyAlignment="1" applyProtection="1">
      <alignment vertical="center"/>
      <protection locked="0"/>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4"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0" fillId="13" borderId="0" xfId="0" applyFill="1" applyAlignment="1" applyProtection="1">
      <alignment vertical="center" wrapText="1"/>
      <protection locked="0"/>
    </xf>
    <xf numFmtId="0" fontId="0" fillId="13" borderId="0" xfId="0" applyFill="1" applyAlignment="1" applyProtection="1">
      <alignment horizontal="left"/>
      <protection hidden="1"/>
    </xf>
    <xf numFmtId="0" fontId="4" fillId="13" borderId="0" xfId="0" applyFont="1" applyFill="1" applyAlignment="1" applyProtection="1">
      <alignment vertical="center" wrapText="1"/>
      <protection locked="0" hidden="1"/>
    </xf>
    <xf numFmtId="0" fontId="4" fillId="13" borderId="0" xfId="0" applyFont="1" applyFill="1" applyAlignment="1" applyProtection="1">
      <alignment vertical="center" wrapText="1"/>
      <protection locked="0"/>
    </xf>
    <xf numFmtId="0" fontId="0" fillId="13" borderId="0" xfId="0" applyFill="1" applyAlignment="1" applyProtection="1">
      <alignment horizontal="left" vertical="center"/>
      <protection hidden="1"/>
    </xf>
    <xf numFmtId="0" fontId="0" fillId="13" borderId="0" xfId="0" applyFill="1" applyAlignment="1" applyProtection="1">
      <alignment horizontal="center"/>
      <protection hidden="1"/>
    </xf>
    <xf numFmtId="0" fontId="5" fillId="13" borderId="0" xfId="0" applyFont="1" applyFill="1" applyAlignment="1" applyProtection="1">
      <alignment vertical="center" wrapText="1"/>
      <protection locked="0"/>
    </xf>
    <xf numFmtId="0" fontId="23"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9" fillId="0" borderId="0" xfId="0" applyFont="1" applyAlignment="1" applyProtection="1">
      <alignment horizontal="left" vertical="center"/>
      <protection hidden="1"/>
    </xf>
    <xf numFmtId="49" fontId="4" fillId="11" borderId="0" xfId="0" applyNumberFormat="1" applyFont="1" applyFill="1" applyAlignment="1" applyProtection="1">
      <alignment horizontal="left"/>
      <protection locked="0"/>
    </xf>
    <xf numFmtId="0" fontId="22" fillId="15" borderId="0" xfId="23" applyFont="1" applyFill="1" applyAlignment="1">
      <alignment horizontal="left" vertical="center" wrapText="1"/>
    </xf>
    <xf numFmtId="0" fontId="8" fillId="0" borderId="0" xfId="23" applyFont="1" applyAlignment="1">
      <alignment horizontal="left" vertical="center"/>
    </xf>
    <xf numFmtId="0" fontId="5" fillId="0" borderId="0" xfId="23" applyAlignment="1">
      <alignment vertical="center"/>
    </xf>
    <xf numFmtId="0" fontId="5" fillId="0" borderId="0" xfId="23" applyAlignment="1">
      <alignment horizontal="left" vertical="center" wrapText="1"/>
    </xf>
    <xf numFmtId="0" fontId="5" fillId="0" borderId="0" xfId="23" applyAlignment="1">
      <alignment horizontal="lef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applyAlignment="1">
      <alignment horizontal="left" vertical="center" wrapText="1"/>
    </xf>
    <xf numFmtId="0" fontId="4" fillId="0" borderId="0" xfId="23" applyFont="1" applyAlignment="1">
      <alignment horizontal="left" vertical="center"/>
    </xf>
    <xf numFmtId="0" fontId="4" fillId="0" borderId="0" xfId="23" applyFont="1" applyAlignment="1">
      <alignment horizontal="left"/>
    </xf>
    <xf numFmtId="0" fontId="4" fillId="0" borderId="0" xfId="23" applyFont="1"/>
    <xf numFmtId="0" fontId="8" fillId="12" borderId="0" xfId="23" applyFont="1" applyFill="1" applyAlignment="1">
      <alignment horizontal="left"/>
    </xf>
    <xf numFmtId="0" fontId="4" fillId="12" borderId="0" xfId="23" applyFont="1" applyFill="1"/>
    <xf numFmtId="0" fontId="4" fillId="12" borderId="0" xfId="23" applyFont="1" applyFill="1" applyAlignment="1">
      <alignment vertical="center"/>
    </xf>
    <xf numFmtId="0" fontId="14" fillId="12" borderId="0" xfId="24" applyFont="1" applyFill="1" applyAlignment="1" applyProtection="1">
      <alignment horizontal="justify" vertical="center"/>
    </xf>
    <xf numFmtId="0" fontId="8" fillId="12" borderId="5" xfId="23" applyFont="1" applyFill="1" applyBorder="1" applyAlignment="1">
      <alignment horizontal="left" vertical="center" wrapText="1"/>
    </xf>
    <xf numFmtId="0" fontId="4" fillId="12" borderId="5" xfId="23" applyFont="1" applyFill="1" applyBorder="1" applyAlignment="1">
      <alignment horizontal="left" vertical="center"/>
    </xf>
    <xf numFmtId="0" fontId="4" fillId="12" borderId="0" xfId="23" applyFont="1" applyFill="1" applyAlignment="1">
      <alignment horizontal="left" vertical="center"/>
    </xf>
    <xf numFmtId="0" fontId="4" fillId="12" borderId="1" xfId="23" applyFont="1" applyFill="1" applyBorder="1" applyAlignment="1">
      <alignment horizontal="left" vertical="top" wrapText="1"/>
    </xf>
    <xf numFmtId="0" fontId="4" fillId="12" borderId="1" xfId="23" applyFont="1" applyFill="1" applyBorder="1" applyAlignment="1">
      <alignment horizontal="center" vertical="top" wrapText="1"/>
    </xf>
    <xf numFmtId="2" fontId="23" fillId="12" borderId="1" xfId="23" applyNumberFormat="1" applyFont="1" applyFill="1" applyBorder="1" applyAlignment="1">
      <alignment horizontal="center" vertical="top" wrapText="1"/>
    </xf>
    <xf numFmtId="0" fontId="4" fillId="12" borderId="0" xfId="23" applyFont="1" applyFill="1" applyAlignment="1">
      <alignment horizontal="left" wrapText="1"/>
    </xf>
    <xf numFmtId="0" fontId="4" fillId="12" borderId="0" xfId="23" applyFont="1" applyFill="1" applyAlignment="1">
      <alignment horizontal="left"/>
    </xf>
    <xf numFmtId="164" fontId="23" fillId="12" borderId="1" xfId="23" applyNumberFormat="1" applyFont="1" applyFill="1" applyBorder="1" applyAlignment="1">
      <alignment horizontal="center" vertical="top" wrapText="1"/>
    </xf>
    <xf numFmtId="0" fontId="9" fillId="0" borderId="0" xfId="23" applyFont="1" applyAlignment="1">
      <alignment horizontal="left" vertical="center"/>
    </xf>
    <xf numFmtId="0" fontId="5" fillId="12" borderId="0" xfId="23" applyFill="1" applyAlignment="1">
      <alignment vertical="center"/>
    </xf>
    <xf numFmtId="0" fontId="5" fillId="12" borderId="0" xfId="23" applyFill="1" applyAlignment="1">
      <alignment horizontal="left" vertical="center" wrapText="1"/>
    </xf>
    <xf numFmtId="0" fontId="22" fillId="12" borderId="0" xfId="23" applyFont="1" applyFill="1" applyAlignment="1">
      <alignment horizontal="left" vertical="center" wrapText="1"/>
    </xf>
    <xf numFmtId="0" fontId="5" fillId="12" borderId="0" xfId="23" applyFill="1" applyAlignment="1">
      <alignment horizontal="left" wrapText="1"/>
    </xf>
    <xf numFmtId="0" fontId="5" fillId="12" borderId="0" xfId="23" applyFill="1"/>
  </cellXfs>
  <cellStyles count="25">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Link 2" xfId="24" xr:uid="{82E201E6-68F3-4CAE-80BF-63AA53BF0F71}"/>
    <cellStyle name="Standard" xfId="0" builtinId="0"/>
    <cellStyle name="Standard 2" xfId="2" xr:uid="{00000000-0005-0000-0000-000015000000}"/>
    <cellStyle name="Standard 2 2 2" xfId="23" xr:uid="{FD1723CD-3D5F-4F55-90F1-F978F6BDA0D1}"/>
    <cellStyle name="Standard 3" xfId="22" xr:uid="{00000000-0005-0000-0000-00001600000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15" dropStyle="combo" dx="18" fmlaLink="Parameter1!$B$1" fmlaRange="Parameter1!$B$3:$B$17" sel="15" val="0"/>
</file>

<file path=xl/ctrlProps/ctrlProp10.xml><?xml version="1.0" encoding="utf-8"?>
<formControlPr xmlns="http://schemas.microsoft.com/office/spreadsheetml/2009/9/main" objectType="Drop" dropLines="15" dropStyle="combo" dx="18" fmlaLink="Bittereinheiten!$B$1" fmlaRange="Bittereinheiten!$B$3:$B$17" sel="15" val="0"/>
</file>

<file path=xl/ctrlProps/ctrlProp2.xml><?xml version="1.0" encoding="utf-8"?>
<formControlPr xmlns="http://schemas.microsoft.com/office/spreadsheetml/2009/9/main" objectType="Drop" dropLines="15" dropStyle="combo" dx="18" fmlaLink="Parameter2!$B$1" fmlaRange="Parameter2!$B$3:$B$22" sel="20" val="5"/>
</file>

<file path=xl/ctrlProps/ctrlProp3.xml><?xml version="1.0" encoding="utf-8"?>
<formControlPr xmlns="http://schemas.microsoft.com/office/spreadsheetml/2009/9/main" objectType="Drop" dropLines="15" dropStyle="combo" dx="18" fmlaLink="Parameter3!$B$1" fmlaRange="Parameter3!$B$3:$B$14" sel="12" val="0"/>
</file>

<file path=xl/ctrlProps/ctrlProp4.xml><?xml version="1.0" encoding="utf-8"?>
<formControlPr xmlns="http://schemas.microsoft.com/office/spreadsheetml/2009/9/main" objectType="Drop" dropLines="15" dropStyle="combo" dx="18" fmlaLink="Parameter4!$B$1" fmlaRange="Parameter4!$B$3:$B$18" sel="16"/>
</file>

<file path=xl/ctrlProps/ctrlProp5.xml><?xml version="1.0" encoding="utf-8"?>
<formControlPr xmlns="http://schemas.microsoft.com/office/spreadsheetml/2009/9/main" objectType="Drop" dropLines="15" dropStyle="combo" dx="18" fmlaLink="Parameter5!$B$1" fmlaRange="Parameter5!$B$3:$B$17" sel="15" val="0"/>
</file>

<file path=xl/ctrlProps/ctrlProp6.xml><?xml version="1.0" encoding="utf-8"?>
<formControlPr xmlns="http://schemas.microsoft.com/office/spreadsheetml/2009/9/main" objectType="Drop" dropLines="15" dropStyle="combo" dx="18" fmlaLink="Parameter6!$B$1" fmlaRange="Parameter6!$B$3:$B$14" sel="12" val="0"/>
</file>

<file path=xl/ctrlProps/ctrlProp7.xml><?xml version="1.0" encoding="utf-8"?>
<formControlPr xmlns="http://schemas.microsoft.com/office/spreadsheetml/2009/9/main" objectType="Drop" dropLines="15" dropStyle="combo" dx="18" fmlaLink="Parameter7!$B$1" fmlaRange="Parameter7!$B$3:$B$17" sel="15" val="0"/>
</file>

<file path=xl/ctrlProps/ctrlProp8.xml><?xml version="1.0" encoding="utf-8"?>
<formControlPr xmlns="http://schemas.microsoft.com/office/spreadsheetml/2009/9/main" objectType="Drop" dropLines="15" dropStyle="combo" dx="18" fmlaLink="Parameter8!$B$1" fmlaRange="Parameter8!$B$3:$B$17" sel="15" val="0"/>
</file>

<file path=xl/ctrlProps/ctrlProp9.xml><?xml version="1.0" encoding="utf-8"?>
<formControlPr xmlns="http://schemas.microsoft.com/office/spreadsheetml/2009/9/main" objectType="Drop" dropLines="15" dropStyle="combo" dx="18"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7712DC64-CDBB-46F2-9710-379CEC550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35</xdr:row>
          <xdr:rowOff>38100</xdr:rowOff>
        </xdr:from>
        <xdr:to>
          <xdr:col>7</xdr:col>
          <xdr:colOff>334433</xdr:colOff>
          <xdr:row>35</xdr:row>
          <xdr:rowOff>237067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37</xdr:row>
          <xdr:rowOff>16933</xdr:rowOff>
        </xdr:from>
        <xdr:to>
          <xdr:col>7</xdr:col>
          <xdr:colOff>334433</xdr:colOff>
          <xdr:row>37</xdr:row>
          <xdr:rowOff>220133</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38100</xdr:rowOff>
        </xdr:from>
        <xdr:to>
          <xdr:col>7</xdr:col>
          <xdr:colOff>334433</xdr:colOff>
          <xdr:row>39</xdr:row>
          <xdr:rowOff>237067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38100</xdr:rowOff>
        </xdr:from>
        <xdr:to>
          <xdr:col>7</xdr:col>
          <xdr:colOff>334433</xdr:colOff>
          <xdr:row>41</xdr:row>
          <xdr:rowOff>237067</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38100</xdr:rowOff>
        </xdr:from>
        <xdr:to>
          <xdr:col>7</xdr:col>
          <xdr:colOff>334433</xdr:colOff>
          <xdr:row>43</xdr:row>
          <xdr:rowOff>237067</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38100</xdr:rowOff>
        </xdr:from>
        <xdr:to>
          <xdr:col>7</xdr:col>
          <xdr:colOff>334433</xdr:colOff>
          <xdr:row>45</xdr:row>
          <xdr:rowOff>237067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38100</xdr:rowOff>
        </xdr:from>
        <xdr:to>
          <xdr:col>7</xdr:col>
          <xdr:colOff>334433</xdr:colOff>
          <xdr:row>47</xdr:row>
          <xdr:rowOff>237067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38100</xdr:rowOff>
        </xdr:from>
        <xdr:to>
          <xdr:col>7</xdr:col>
          <xdr:colOff>334433</xdr:colOff>
          <xdr:row>49</xdr:row>
          <xdr:rowOff>237067</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8467</xdr:colOff>
          <xdr:row>15</xdr:row>
          <xdr:rowOff>46567</xdr:rowOff>
        </xdr:from>
        <xdr:to>
          <xdr:col>7</xdr:col>
          <xdr:colOff>0</xdr:colOff>
          <xdr:row>15</xdr:row>
          <xdr:rowOff>325967</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53</xdr:row>
          <xdr:rowOff>38100</xdr:rowOff>
        </xdr:from>
        <xdr:to>
          <xdr:col>7</xdr:col>
          <xdr:colOff>334433</xdr:colOff>
          <xdr:row>53</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01b-ungesch&#252;tzt.xlsx" TargetMode="External"/><Relationship Id="rId1" Type="http://schemas.openxmlformats.org/officeDocument/2006/relationships/externalLinkPath" Target="/Daten/TABELLEN/LVU/Ergebnistabellen/2023/ungeschuetzt/2023-01b-ungesch&#252;tz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Lactat"/>
      <sheetName val="Ca"/>
      <sheetName val="Ascorbinsäure"/>
      <sheetName val="Isoascorbinsäure"/>
      <sheetName val="pHWert"/>
      <sheetName val="Acetat"/>
      <sheetName val="Citrat"/>
      <sheetName val="Lactose"/>
      <sheetName val="Nitrit"/>
      <sheetName val="Nitrat"/>
      <sheetName val="SLPhosphor"/>
      <sheetName val="Glutaminsre"/>
      <sheetName val="NPN"/>
      <sheetName val="Kollagen"/>
      <sheetName val="Farbstoff-Liste"/>
      <sheetName val="Parameter_Glucose"/>
      <sheetName val="Parameter_Farbstoffe"/>
      <sheetName val="Parameter9"/>
      <sheetName val="Farbstoffe"/>
      <sheetName val="Gluconsäure"/>
      <sheetName val="Sorbinsäur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F75C7-D065-46F2-A5B4-1A86D2DD823E}">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89" t="s">
        <v>56</v>
      </c>
      <c r="B1" s="90"/>
      <c r="C1" s="90"/>
    </row>
    <row r="2" spans="1:3" ht="51.95" customHeight="1" x14ac:dyDescent="0.45">
      <c r="A2" s="91" t="s">
        <v>105</v>
      </c>
      <c r="B2" s="92"/>
      <c r="C2" s="92"/>
    </row>
    <row r="3" spans="1:3" ht="74.25" customHeight="1" x14ac:dyDescent="0.45">
      <c r="A3" s="91" t="s">
        <v>106</v>
      </c>
      <c r="B3" s="91"/>
      <c r="C3" s="91"/>
    </row>
    <row r="4" spans="1:3" ht="80.45" customHeight="1" x14ac:dyDescent="0.6">
      <c r="A4" s="91" t="s">
        <v>107</v>
      </c>
      <c r="B4" s="92"/>
      <c r="C4" s="92"/>
    </row>
    <row r="5" spans="1:3" ht="30.45" customHeight="1" x14ac:dyDescent="0.5">
      <c r="A5" s="93"/>
      <c r="B5" s="93"/>
      <c r="C5" s="93"/>
    </row>
    <row r="6" spans="1:3" ht="30.45" customHeight="1" x14ac:dyDescent="0.45">
      <c r="A6" s="58" t="s">
        <v>57</v>
      </c>
    </row>
    <row r="7" spans="1:3" ht="54" customHeight="1" x14ac:dyDescent="0.45">
      <c r="A7" s="87" t="s">
        <v>58</v>
      </c>
      <c r="B7" s="88"/>
      <c r="C7" s="88"/>
    </row>
    <row r="9" spans="1:3" x14ac:dyDescent="0.45">
      <c r="A9" s="59" t="s">
        <v>59</v>
      </c>
      <c r="B9" s="59" t="s">
        <v>60</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57">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18</v>
      </c>
      <c r="H1" s="75">
        <f>COUNTA(A2:G38)</f>
        <v>0</v>
      </c>
    </row>
    <row r="2" spans="1:8" x14ac:dyDescent="0.5">
      <c r="A2" s="111"/>
      <c r="B2" s="111"/>
      <c r="C2" s="111"/>
      <c r="D2" s="111"/>
      <c r="E2" s="111"/>
      <c r="F2" s="111"/>
      <c r="G2" s="111"/>
    </row>
    <row r="3" spans="1:8" x14ac:dyDescent="0.5">
      <c r="A3" s="111"/>
      <c r="B3" s="111"/>
      <c r="C3" s="111"/>
      <c r="D3" s="111"/>
      <c r="E3" s="111"/>
      <c r="F3" s="111"/>
      <c r="G3" s="111"/>
    </row>
    <row r="4" spans="1:8" x14ac:dyDescent="0.5">
      <c r="A4" s="111"/>
      <c r="B4" s="111"/>
      <c r="C4" s="111"/>
      <c r="D4" s="111"/>
      <c r="E4" s="111"/>
      <c r="F4" s="111"/>
      <c r="G4" s="111"/>
    </row>
    <row r="5" spans="1:8" x14ac:dyDescent="0.5">
      <c r="A5" s="111"/>
      <c r="B5" s="111"/>
      <c r="C5" s="111"/>
      <c r="D5" s="111"/>
      <c r="E5" s="111"/>
      <c r="F5" s="111"/>
      <c r="G5" s="111"/>
    </row>
    <row r="6" spans="1:8" x14ac:dyDescent="0.5">
      <c r="A6" s="111"/>
      <c r="B6" s="111"/>
      <c r="C6" s="111"/>
      <c r="D6" s="111"/>
      <c r="E6" s="111"/>
      <c r="F6" s="111"/>
      <c r="G6" s="111"/>
    </row>
    <row r="7" spans="1:8" x14ac:dyDescent="0.5">
      <c r="A7" s="111"/>
      <c r="B7" s="111"/>
      <c r="C7" s="111"/>
      <c r="D7" s="111"/>
      <c r="E7" s="111"/>
      <c r="F7" s="111"/>
      <c r="G7" s="111"/>
    </row>
    <row r="8" spans="1:8" x14ac:dyDescent="0.5">
      <c r="A8" s="111"/>
      <c r="B8" s="111"/>
      <c r="C8" s="111"/>
      <c r="D8" s="111"/>
      <c r="E8" s="111"/>
      <c r="F8" s="111"/>
      <c r="G8" s="111"/>
    </row>
    <row r="9" spans="1:8" x14ac:dyDescent="0.5">
      <c r="A9" s="111"/>
      <c r="B9" s="111"/>
      <c r="C9" s="111"/>
      <c r="D9" s="111"/>
      <c r="E9" s="111"/>
      <c r="F9" s="111"/>
      <c r="G9" s="111"/>
    </row>
    <row r="10" spans="1:8" x14ac:dyDescent="0.5">
      <c r="A10" s="111"/>
      <c r="B10" s="111"/>
      <c r="C10" s="111"/>
      <c r="D10" s="111"/>
      <c r="E10" s="111"/>
      <c r="F10" s="111"/>
      <c r="G10" s="111"/>
    </row>
    <row r="11" spans="1:8" x14ac:dyDescent="0.5">
      <c r="A11" s="111"/>
      <c r="B11" s="111"/>
      <c r="C11" s="111"/>
      <c r="D11" s="111"/>
      <c r="E11" s="111"/>
      <c r="F11" s="111"/>
      <c r="G11" s="111"/>
    </row>
    <row r="12" spans="1:8" x14ac:dyDescent="0.5">
      <c r="A12" s="111"/>
      <c r="B12" s="111"/>
      <c r="C12" s="111"/>
      <c r="D12" s="111"/>
      <c r="E12" s="111"/>
      <c r="F12" s="111"/>
      <c r="G12" s="111"/>
    </row>
    <row r="13" spans="1:8" x14ac:dyDescent="0.5">
      <c r="A13" s="111"/>
      <c r="B13" s="111"/>
      <c r="C13" s="111"/>
      <c r="D13" s="111"/>
      <c r="E13" s="111"/>
      <c r="F13" s="111"/>
      <c r="G13" s="111"/>
    </row>
    <row r="14" spans="1:8" x14ac:dyDescent="0.5">
      <c r="A14" s="111"/>
      <c r="B14" s="111"/>
      <c r="C14" s="111"/>
      <c r="D14" s="111"/>
      <c r="E14" s="111"/>
      <c r="F14" s="111"/>
      <c r="G14" s="111"/>
    </row>
    <row r="15" spans="1:8" x14ac:dyDescent="0.5">
      <c r="A15" s="111"/>
      <c r="B15" s="111"/>
      <c r="C15" s="111"/>
      <c r="D15" s="111"/>
      <c r="E15" s="111"/>
      <c r="F15" s="111"/>
      <c r="G15" s="111"/>
    </row>
    <row r="16" spans="1:8" x14ac:dyDescent="0.5">
      <c r="A16" s="111"/>
      <c r="B16" s="111"/>
      <c r="C16" s="111"/>
      <c r="D16" s="111"/>
      <c r="E16" s="111"/>
      <c r="F16" s="111"/>
      <c r="G16" s="111"/>
    </row>
    <row r="17" spans="1:7" x14ac:dyDescent="0.5">
      <c r="A17" s="111"/>
      <c r="B17" s="111"/>
      <c r="C17" s="111"/>
      <c r="D17" s="111"/>
      <c r="E17" s="111"/>
      <c r="F17" s="111"/>
      <c r="G17" s="111"/>
    </row>
    <row r="18" spans="1:7" x14ac:dyDescent="0.5">
      <c r="A18" s="111"/>
      <c r="B18" s="111"/>
      <c r="C18" s="111"/>
      <c r="D18" s="111"/>
      <c r="E18" s="111"/>
      <c r="F18" s="111"/>
      <c r="G18" s="111"/>
    </row>
    <row r="19" spans="1:7" x14ac:dyDescent="0.5">
      <c r="A19" s="111"/>
      <c r="B19" s="111"/>
      <c r="C19" s="111"/>
      <c r="D19" s="111"/>
      <c r="E19" s="111"/>
      <c r="F19" s="111"/>
      <c r="G19" s="111"/>
    </row>
    <row r="20" spans="1:7" x14ac:dyDescent="0.5">
      <c r="A20" s="111"/>
      <c r="B20" s="111"/>
      <c r="C20" s="111"/>
      <c r="D20" s="111"/>
      <c r="E20" s="111"/>
      <c r="F20" s="111"/>
      <c r="G20" s="111"/>
    </row>
    <row r="21" spans="1:7" x14ac:dyDescent="0.5">
      <c r="A21" s="111"/>
      <c r="B21" s="111"/>
      <c r="C21" s="111"/>
      <c r="D21" s="111"/>
      <c r="E21" s="111"/>
      <c r="F21" s="111"/>
      <c r="G21" s="111"/>
    </row>
    <row r="22" spans="1:7" x14ac:dyDescent="0.5">
      <c r="A22" s="111"/>
      <c r="B22" s="111"/>
      <c r="C22" s="111"/>
      <c r="D22" s="111"/>
      <c r="E22" s="111"/>
      <c r="F22" s="111"/>
      <c r="G22" s="111"/>
    </row>
    <row r="23" spans="1:7" x14ac:dyDescent="0.5">
      <c r="A23" s="111"/>
      <c r="B23" s="111"/>
      <c r="C23" s="111"/>
      <c r="D23" s="111"/>
      <c r="E23" s="111"/>
      <c r="F23" s="111"/>
      <c r="G23" s="111"/>
    </row>
    <row r="24" spans="1:7" x14ac:dyDescent="0.5">
      <c r="A24" s="111"/>
      <c r="B24" s="111"/>
      <c r="C24" s="111"/>
      <c r="D24" s="111"/>
      <c r="E24" s="111"/>
      <c r="F24" s="111"/>
      <c r="G24" s="111"/>
    </row>
    <row r="25" spans="1:7" x14ac:dyDescent="0.5">
      <c r="A25" s="111"/>
      <c r="B25" s="111"/>
      <c r="C25" s="111"/>
      <c r="D25" s="111"/>
      <c r="E25" s="111"/>
      <c r="F25" s="111"/>
      <c r="G25" s="111"/>
    </row>
    <row r="26" spans="1:7" x14ac:dyDescent="0.5">
      <c r="A26" s="111"/>
      <c r="B26" s="111"/>
      <c r="C26" s="111"/>
      <c r="D26" s="111"/>
      <c r="E26" s="111"/>
      <c r="F26" s="111"/>
      <c r="G26" s="111"/>
    </row>
    <row r="27" spans="1:7" x14ac:dyDescent="0.5">
      <c r="A27" s="111"/>
      <c r="B27" s="111"/>
      <c r="C27" s="111"/>
      <c r="D27" s="111"/>
      <c r="E27" s="111"/>
      <c r="F27" s="111"/>
      <c r="G27" s="111"/>
    </row>
    <row r="28" spans="1:7" x14ac:dyDescent="0.5">
      <c r="A28" s="111"/>
      <c r="B28" s="111"/>
      <c r="C28" s="111"/>
      <c r="D28" s="111"/>
      <c r="E28" s="111"/>
      <c r="F28" s="111"/>
      <c r="G28" s="111"/>
    </row>
    <row r="29" spans="1:7" x14ac:dyDescent="0.5">
      <c r="A29" s="111"/>
      <c r="B29" s="111"/>
      <c r="C29" s="111"/>
      <c r="D29" s="111"/>
      <c r="E29" s="111"/>
      <c r="F29" s="111"/>
      <c r="G29" s="111"/>
    </row>
    <row r="30" spans="1:7" x14ac:dyDescent="0.5">
      <c r="A30" s="111"/>
      <c r="B30" s="111"/>
      <c r="C30" s="111"/>
      <c r="D30" s="111"/>
      <c r="E30" s="111"/>
      <c r="F30" s="111"/>
      <c r="G30" s="111"/>
    </row>
    <row r="31" spans="1:7" x14ac:dyDescent="0.5">
      <c r="A31" s="111"/>
      <c r="B31" s="111"/>
      <c r="C31" s="111"/>
      <c r="D31" s="111"/>
      <c r="E31" s="111"/>
      <c r="F31" s="111"/>
      <c r="G31" s="111"/>
    </row>
    <row r="32" spans="1:7" x14ac:dyDescent="0.5">
      <c r="A32" s="111"/>
      <c r="B32" s="111"/>
      <c r="C32" s="111"/>
      <c r="D32" s="111"/>
      <c r="E32" s="111"/>
      <c r="F32" s="111"/>
      <c r="G32" s="111"/>
    </row>
    <row r="33" spans="1:7" x14ac:dyDescent="0.5">
      <c r="A33" s="111"/>
      <c r="B33" s="111"/>
      <c r="C33" s="111"/>
      <c r="D33" s="111"/>
      <c r="E33" s="111"/>
      <c r="F33" s="111"/>
      <c r="G33" s="111"/>
    </row>
    <row r="34" spans="1:7" x14ac:dyDescent="0.5">
      <c r="A34" s="111"/>
      <c r="B34" s="111"/>
      <c r="C34" s="111"/>
      <c r="D34" s="111"/>
      <c r="E34" s="111"/>
      <c r="F34" s="111"/>
      <c r="G34" s="111"/>
    </row>
    <row r="35" spans="1:7" x14ac:dyDescent="0.5">
      <c r="A35" s="111"/>
      <c r="B35" s="111"/>
      <c r="C35" s="111"/>
      <c r="D35" s="111"/>
      <c r="E35" s="111"/>
      <c r="F35" s="111"/>
      <c r="G35" s="111"/>
    </row>
    <row r="36" spans="1:7" x14ac:dyDescent="0.5">
      <c r="A36" s="111"/>
      <c r="B36" s="111"/>
      <c r="C36" s="111"/>
      <c r="D36" s="111"/>
      <c r="E36" s="111"/>
      <c r="F36" s="111"/>
      <c r="G36" s="111"/>
    </row>
    <row r="37" spans="1:7" x14ac:dyDescent="0.5">
      <c r="A37" s="111"/>
      <c r="B37" s="111"/>
      <c r="C37" s="111"/>
      <c r="D37" s="111"/>
      <c r="E37" s="111"/>
      <c r="F37" s="111"/>
      <c r="G37" s="111"/>
    </row>
    <row r="38" spans="1:7" x14ac:dyDescent="0.5">
      <c r="A38" s="111"/>
      <c r="B38" s="111"/>
      <c r="C38" s="111"/>
      <c r="D38" s="111"/>
      <c r="E38" s="111"/>
      <c r="F38" s="111"/>
      <c r="G38" s="111"/>
    </row>
  </sheetData>
  <sheetProtection algorithmName="SHA-512" hashValue="0ILCT+z6sfLuxtRV3fbxw+qLVbMIvz2/uCotr41rklIzwBd/yz589S8x7CZFCMzFfEt5HAtkN0XlcPo6CPOMXw==" saltValue="xd9KhR+6oONaoYM+lcaQ0A==" spinCount="100000" sheet="1" objects="1" scenarios="1"/>
  <mergeCells count="37">
    <mergeCell ref="A7:G7"/>
    <mergeCell ref="A2:G2"/>
    <mergeCell ref="A3:G3"/>
    <mergeCell ref="A4:G4"/>
    <mergeCell ref="A5:G5"/>
    <mergeCell ref="A6:G6"/>
    <mergeCell ref="A19:G19"/>
    <mergeCell ref="A8:G8"/>
    <mergeCell ref="A9:G9"/>
    <mergeCell ref="A10:G10"/>
    <mergeCell ref="A11:G11"/>
    <mergeCell ref="A12:G12"/>
    <mergeCell ref="A13:G13"/>
    <mergeCell ref="A14:G14"/>
    <mergeCell ref="A15:G15"/>
    <mergeCell ref="A16:G16"/>
    <mergeCell ref="A17:G17"/>
    <mergeCell ref="A18:G18"/>
    <mergeCell ref="A31:G31"/>
    <mergeCell ref="A20:G20"/>
    <mergeCell ref="A21:G21"/>
    <mergeCell ref="A22:G22"/>
    <mergeCell ref="A23:G23"/>
    <mergeCell ref="A24:G24"/>
    <mergeCell ref="A25:G25"/>
    <mergeCell ref="A26:G26"/>
    <mergeCell ref="A27:G27"/>
    <mergeCell ref="A28:G28"/>
    <mergeCell ref="A29:G29"/>
    <mergeCell ref="A30:G30"/>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E3E4E-2395-42DE-BE4D-EDF99DC99C43}">
  <dimension ref="A1:E14"/>
  <sheetViews>
    <sheetView workbookViewId="0">
      <selection activeCell="A2" sqref="A2:G2"/>
    </sheetView>
  </sheetViews>
  <sheetFormatPr baseColWidth="10" defaultColWidth="11.41015625" defaultRowHeight="15.35" x14ac:dyDescent="0.5"/>
  <cols>
    <col min="1" max="1" width="13.234375" style="19" customWidth="1"/>
    <col min="2" max="2" width="55.234375" style="18" customWidth="1"/>
    <col min="3" max="16384" width="11.41015625" style="19"/>
  </cols>
  <sheetData>
    <row r="1" spans="1:5" ht="15.7" thickBot="1" x14ac:dyDescent="0.55000000000000004">
      <c r="A1" s="26" t="s">
        <v>197</v>
      </c>
      <c r="B1" s="29"/>
      <c r="C1" s="19">
        <f>MAX($A$3:$A$14)-1</f>
        <v>11</v>
      </c>
      <c r="D1" s="19">
        <v>11</v>
      </c>
      <c r="E1" s="19">
        <v>11</v>
      </c>
    </row>
    <row r="2" spans="1:5" ht="15.7" thickTop="1" x14ac:dyDescent="0.5">
      <c r="A2" s="25" t="s">
        <v>32</v>
      </c>
      <c r="B2" s="25" t="s">
        <v>33</v>
      </c>
      <c r="C2" s="19" t="s">
        <v>34</v>
      </c>
      <c r="D2" s="19" t="s">
        <v>207</v>
      </c>
      <c r="E2" s="19" t="s">
        <v>208</v>
      </c>
    </row>
    <row r="3" spans="1:5" x14ac:dyDescent="0.5">
      <c r="A3" s="21">
        <v>1</v>
      </c>
      <c r="B3" s="21" t="s">
        <v>198</v>
      </c>
      <c r="C3" s="27"/>
    </row>
    <row r="4" spans="1:5" x14ac:dyDescent="0.5">
      <c r="A4" s="21">
        <v>2</v>
      </c>
      <c r="B4" s="21" t="s">
        <v>199</v>
      </c>
      <c r="C4" s="18"/>
    </row>
    <row r="5" spans="1:5" x14ac:dyDescent="0.5">
      <c r="A5" s="21">
        <v>3</v>
      </c>
      <c r="B5" s="21" t="s">
        <v>200</v>
      </c>
      <c r="C5" s="18"/>
    </row>
    <row r="6" spans="1:5" ht="30.7" x14ac:dyDescent="0.5">
      <c r="A6" s="21">
        <v>4</v>
      </c>
      <c r="B6" s="21" t="s">
        <v>201</v>
      </c>
      <c r="C6" s="18"/>
    </row>
    <row r="7" spans="1:5" x14ac:dyDescent="0.5">
      <c r="A7" s="21">
        <v>5</v>
      </c>
      <c r="B7" s="21" t="s">
        <v>202</v>
      </c>
      <c r="C7" s="18"/>
    </row>
    <row r="8" spans="1:5" x14ac:dyDescent="0.5">
      <c r="A8" s="21">
        <v>6</v>
      </c>
      <c r="B8" s="21" t="s">
        <v>203</v>
      </c>
      <c r="C8" s="18"/>
    </row>
    <row r="9" spans="1:5" ht="30.7" x14ac:dyDescent="0.5">
      <c r="A9" s="21">
        <v>7</v>
      </c>
      <c r="B9" s="81" t="s">
        <v>204</v>
      </c>
      <c r="C9" s="18"/>
    </row>
    <row r="10" spans="1:5" x14ac:dyDescent="0.5">
      <c r="A10" s="21">
        <v>8</v>
      </c>
      <c r="B10" s="21" t="s">
        <v>205</v>
      </c>
      <c r="C10" s="18"/>
    </row>
    <row r="11" spans="1:5" x14ac:dyDescent="0.5">
      <c r="A11" s="21">
        <v>9</v>
      </c>
      <c r="B11" s="21" t="s">
        <v>206</v>
      </c>
      <c r="C11" s="18"/>
    </row>
    <row r="12" spans="1:5" ht="46" x14ac:dyDescent="0.5">
      <c r="A12" s="21">
        <v>10</v>
      </c>
      <c r="B12" s="21" t="s">
        <v>213</v>
      </c>
      <c r="C12" s="18"/>
    </row>
    <row r="13" spans="1:5" x14ac:dyDescent="0.5">
      <c r="A13" s="21">
        <v>11</v>
      </c>
      <c r="B13" s="21" t="s">
        <v>4</v>
      </c>
    </row>
    <row r="14" spans="1:5" x14ac:dyDescent="0.5">
      <c r="A14" s="21">
        <v>12</v>
      </c>
      <c r="B14" s="21"/>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17"/>
  <sheetViews>
    <sheetView workbookViewId="0">
      <selection activeCell="A2" sqref="A2:G2"/>
    </sheetView>
  </sheetViews>
  <sheetFormatPr baseColWidth="10" defaultColWidth="11.41015625" defaultRowHeight="15.35" x14ac:dyDescent="0.5"/>
  <cols>
    <col min="1" max="1" width="24.41015625" style="18" customWidth="1"/>
    <col min="2" max="2" width="55.1171875" style="19" customWidth="1"/>
    <col min="3" max="16384" width="11.41015625" style="18"/>
  </cols>
  <sheetData>
    <row r="1" spans="1:3" ht="15.7" thickBot="1" x14ac:dyDescent="0.55000000000000004">
      <c r="A1" s="30" t="str">
        <f>Ergebnisse!A22</f>
        <v>Relative Dichte 20°C/20°C</v>
      </c>
      <c r="B1" s="29">
        <v>15</v>
      </c>
      <c r="C1" s="18">
        <f>MAX($A$3:$A$17)-1</f>
        <v>14</v>
      </c>
    </row>
    <row r="2" spans="1:3" ht="15.7" thickTop="1" x14ac:dyDescent="0.45">
      <c r="A2" s="42"/>
      <c r="B2" s="25" t="s">
        <v>33</v>
      </c>
      <c r="C2" s="18" t="s">
        <v>35</v>
      </c>
    </row>
    <row r="3" spans="1:3" x14ac:dyDescent="0.5">
      <c r="A3" s="24">
        <v>1</v>
      </c>
      <c r="B3" s="24" t="s">
        <v>77</v>
      </c>
      <c r="C3" s="44"/>
    </row>
    <row r="4" spans="1:3" x14ac:dyDescent="0.5">
      <c r="A4" s="24">
        <v>2</v>
      </c>
      <c r="B4" s="24" t="s">
        <v>78</v>
      </c>
      <c r="C4" s="19" t="s">
        <v>36</v>
      </c>
    </row>
    <row r="5" spans="1:3" x14ac:dyDescent="0.5">
      <c r="A5" s="24">
        <v>3</v>
      </c>
      <c r="B5" s="24" t="s">
        <v>79</v>
      </c>
      <c r="C5" s="19"/>
    </row>
    <row r="6" spans="1:3" x14ac:dyDescent="0.5">
      <c r="A6" s="24">
        <v>4</v>
      </c>
      <c r="B6" s="24" t="s">
        <v>80</v>
      </c>
      <c r="C6" s="19" t="s">
        <v>36</v>
      </c>
    </row>
    <row r="7" spans="1:3" x14ac:dyDescent="0.5">
      <c r="A7" s="24">
        <v>5</v>
      </c>
      <c r="B7" s="24" t="s">
        <v>75</v>
      </c>
      <c r="C7" s="45"/>
    </row>
    <row r="8" spans="1:3" x14ac:dyDescent="0.5">
      <c r="A8" s="24">
        <v>6</v>
      </c>
      <c r="B8" s="24" t="s">
        <v>76</v>
      </c>
      <c r="C8" s="45"/>
    </row>
    <row r="9" spans="1:3" ht="28" x14ac:dyDescent="0.5">
      <c r="A9" s="24">
        <v>7</v>
      </c>
      <c r="B9" s="24" t="s">
        <v>101</v>
      </c>
      <c r="C9" s="45"/>
    </row>
    <row r="10" spans="1:3" x14ac:dyDescent="0.5">
      <c r="A10" s="24">
        <v>8</v>
      </c>
      <c r="B10" s="24" t="s">
        <v>118</v>
      </c>
      <c r="C10" s="45"/>
    </row>
    <row r="11" spans="1:3" x14ac:dyDescent="0.5">
      <c r="A11" s="24">
        <v>9</v>
      </c>
      <c r="B11" s="24" t="s">
        <v>160</v>
      </c>
      <c r="C11" s="45"/>
    </row>
    <row r="12" spans="1:3" x14ac:dyDescent="0.5">
      <c r="A12" s="24">
        <v>10</v>
      </c>
      <c r="B12" s="24" t="s">
        <v>149</v>
      </c>
      <c r="C12" s="45"/>
    </row>
    <row r="13" spans="1:3" x14ac:dyDescent="0.5">
      <c r="A13" s="24">
        <v>11</v>
      </c>
      <c r="B13" s="24" t="s">
        <v>74</v>
      </c>
      <c r="C13" s="45"/>
    </row>
    <row r="14" spans="1:3" x14ac:dyDescent="0.5">
      <c r="A14" s="24">
        <v>12</v>
      </c>
      <c r="B14" s="24" t="s">
        <v>163</v>
      </c>
      <c r="C14" s="45"/>
    </row>
    <row r="15" spans="1:3" x14ac:dyDescent="0.5">
      <c r="A15" s="24">
        <v>13</v>
      </c>
      <c r="B15" s="24" t="s">
        <v>150</v>
      </c>
      <c r="C15" s="45"/>
    </row>
    <row r="16" spans="1:3" ht="14" x14ac:dyDescent="0.45">
      <c r="A16" s="24">
        <v>14</v>
      </c>
      <c r="B16" s="24" t="s">
        <v>4</v>
      </c>
      <c r="C16" s="43"/>
    </row>
    <row r="17" spans="1:2" ht="14" x14ac:dyDescent="0.45">
      <c r="A17" s="24">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22"/>
  <sheetViews>
    <sheetView workbookViewId="0">
      <selection activeCell="A2" sqref="A2:G2"/>
    </sheetView>
  </sheetViews>
  <sheetFormatPr baseColWidth="10" defaultColWidth="11.41015625" defaultRowHeight="15.35" x14ac:dyDescent="0.5"/>
  <cols>
    <col min="1" max="1" width="8.87890625" style="19" bestFit="1" customWidth="1"/>
    <col min="2" max="2" width="64.41015625" style="19" customWidth="1"/>
    <col min="3" max="3" width="6.87890625" style="19" bestFit="1" customWidth="1"/>
    <col min="4" max="16384" width="11.41015625" style="19"/>
  </cols>
  <sheetData>
    <row r="1" spans="1:3" ht="15.7" thickBot="1" x14ac:dyDescent="0.55000000000000004">
      <c r="A1" s="26" t="str">
        <f>Ergebnisse!A23</f>
        <v>Alkohol</v>
      </c>
      <c r="B1" s="29">
        <v>20</v>
      </c>
      <c r="C1" s="19">
        <f>MAX($A$3:$A$22)-1</f>
        <v>19</v>
      </c>
    </row>
    <row r="2" spans="1:3" ht="15.7" thickTop="1" x14ac:dyDescent="0.5">
      <c r="A2" s="25" t="s">
        <v>32</v>
      </c>
      <c r="B2" s="25" t="s">
        <v>33</v>
      </c>
      <c r="C2" s="19" t="s">
        <v>34</v>
      </c>
    </row>
    <row r="3" spans="1:3" x14ac:dyDescent="0.5">
      <c r="A3" s="24">
        <v>1</v>
      </c>
      <c r="B3" s="24" t="s">
        <v>85</v>
      </c>
      <c r="C3" s="24"/>
    </row>
    <row r="4" spans="1:3" x14ac:dyDescent="0.5">
      <c r="A4" s="24">
        <v>2</v>
      </c>
      <c r="B4" s="24" t="s">
        <v>86</v>
      </c>
      <c r="C4" s="24" t="s">
        <v>36</v>
      </c>
    </row>
    <row r="5" spans="1:3" x14ac:dyDescent="0.5">
      <c r="A5" s="24">
        <v>3</v>
      </c>
      <c r="B5" s="24" t="s">
        <v>185</v>
      </c>
      <c r="C5" s="24"/>
    </row>
    <row r="6" spans="1:3" x14ac:dyDescent="0.5">
      <c r="A6" s="24">
        <v>4</v>
      </c>
      <c r="B6" s="24" t="s">
        <v>186</v>
      </c>
      <c r="C6" s="24" t="s">
        <v>36</v>
      </c>
    </row>
    <row r="7" spans="1:3" x14ac:dyDescent="0.5">
      <c r="A7" s="24">
        <v>5</v>
      </c>
      <c r="B7" s="24" t="s">
        <v>74</v>
      </c>
      <c r="C7" s="24"/>
    </row>
    <row r="8" spans="1:3" x14ac:dyDescent="0.5">
      <c r="A8" s="24">
        <v>6</v>
      </c>
      <c r="B8" s="24" t="s">
        <v>81</v>
      </c>
      <c r="C8" s="24"/>
    </row>
    <row r="9" spans="1:3" x14ac:dyDescent="0.5">
      <c r="A9" s="24">
        <v>7</v>
      </c>
      <c r="B9" s="24" t="s">
        <v>84</v>
      </c>
      <c r="C9" s="24"/>
    </row>
    <row r="10" spans="1:3" x14ac:dyDescent="0.5">
      <c r="A10" s="24">
        <v>8</v>
      </c>
      <c r="B10" s="24" t="s">
        <v>82</v>
      </c>
      <c r="C10" s="24"/>
    </row>
    <row r="11" spans="1:3" x14ac:dyDescent="0.5">
      <c r="A11" s="24">
        <v>9</v>
      </c>
      <c r="B11" s="24" t="s">
        <v>83</v>
      </c>
      <c r="C11" s="24"/>
    </row>
    <row r="12" spans="1:3" x14ac:dyDescent="0.5">
      <c r="A12" s="24">
        <v>10</v>
      </c>
      <c r="B12" s="24" t="s">
        <v>101</v>
      </c>
      <c r="C12" s="24"/>
    </row>
    <row r="13" spans="1:3" x14ac:dyDescent="0.5">
      <c r="A13" s="24">
        <v>11</v>
      </c>
      <c r="B13" s="24" t="s">
        <v>119</v>
      </c>
      <c r="C13" s="24"/>
    </row>
    <row r="14" spans="1:3" x14ac:dyDescent="0.5">
      <c r="A14" s="24">
        <v>12</v>
      </c>
      <c r="B14" s="24" t="s">
        <v>150</v>
      </c>
      <c r="C14" s="24"/>
    </row>
    <row r="15" spans="1:3" x14ac:dyDescent="0.5">
      <c r="A15" s="24">
        <v>13</v>
      </c>
      <c r="B15" s="24" t="s">
        <v>151</v>
      </c>
      <c r="C15" s="24"/>
    </row>
    <row r="16" spans="1:3" x14ac:dyDescent="0.5">
      <c r="A16" s="24">
        <v>14</v>
      </c>
      <c r="B16" s="24" t="s">
        <v>148</v>
      </c>
      <c r="C16" s="24"/>
    </row>
    <row r="17" spans="1:3" x14ac:dyDescent="0.5">
      <c r="A17" s="24">
        <v>15</v>
      </c>
      <c r="B17" s="24" t="s">
        <v>161</v>
      </c>
      <c r="C17" s="24"/>
    </row>
    <row r="18" spans="1:3" x14ac:dyDescent="0.5">
      <c r="A18" s="24">
        <v>16</v>
      </c>
      <c r="B18" s="24" t="s">
        <v>166</v>
      </c>
      <c r="C18" s="24"/>
    </row>
    <row r="19" spans="1:3" x14ac:dyDescent="0.5">
      <c r="A19" s="24">
        <v>17</v>
      </c>
      <c r="B19" s="24" t="s">
        <v>193</v>
      </c>
      <c r="C19" s="24"/>
    </row>
    <row r="20" spans="1:3" x14ac:dyDescent="0.5">
      <c r="A20" s="24">
        <v>18</v>
      </c>
      <c r="B20" s="24" t="s">
        <v>194</v>
      </c>
      <c r="C20" s="24"/>
    </row>
    <row r="21" spans="1:3" x14ac:dyDescent="0.5">
      <c r="A21" s="24">
        <v>19</v>
      </c>
      <c r="B21" s="24" t="s">
        <v>4</v>
      </c>
      <c r="C21" s="24"/>
    </row>
    <row r="22" spans="1:3" x14ac:dyDescent="0.5">
      <c r="A22" s="24">
        <v>20</v>
      </c>
      <c r="B22"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dimension ref="A1:C14"/>
  <sheetViews>
    <sheetView workbookViewId="0">
      <selection activeCell="A2" sqref="A2:G2"/>
    </sheetView>
  </sheetViews>
  <sheetFormatPr baseColWidth="10" defaultColWidth="11.41015625" defaultRowHeight="15.35" x14ac:dyDescent="0.5"/>
  <cols>
    <col min="1" max="1" width="13.1171875" style="19" customWidth="1"/>
    <col min="2" max="2" width="55.1171875" style="66" customWidth="1"/>
    <col min="3" max="16384" width="11.41015625" style="19"/>
  </cols>
  <sheetData>
    <row r="1" spans="1:3" ht="15.7" thickBot="1" x14ac:dyDescent="0.55000000000000004">
      <c r="A1" s="19" t="str">
        <f>Ergebnisse!A24</f>
        <v>Extrakt scheinbar</v>
      </c>
      <c r="B1" s="66">
        <v>12</v>
      </c>
      <c r="C1" s="19">
        <f>MAX($A$3:$A$14)-1</f>
        <v>11</v>
      </c>
    </row>
    <row r="2" spans="1:3" ht="15.7" thickTop="1" x14ac:dyDescent="0.5">
      <c r="A2" s="25" t="s">
        <v>32</v>
      </c>
      <c r="B2" s="63" t="s">
        <v>33</v>
      </c>
    </row>
    <row r="3" spans="1:3" x14ac:dyDescent="0.5">
      <c r="A3" s="21">
        <v>1</v>
      </c>
      <c r="B3" s="64" t="s">
        <v>89</v>
      </c>
      <c r="C3" s="44"/>
    </row>
    <row r="4" spans="1:3" x14ac:dyDescent="0.5">
      <c r="A4" s="21">
        <v>2</v>
      </c>
      <c r="B4" s="64" t="s">
        <v>87</v>
      </c>
    </row>
    <row r="5" spans="1:3" x14ac:dyDescent="0.5">
      <c r="A5" s="21">
        <v>3</v>
      </c>
      <c r="B5" s="64" t="s">
        <v>88</v>
      </c>
    </row>
    <row r="6" spans="1:3" ht="28" x14ac:dyDescent="0.5">
      <c r="A6" s="21">
        <v>4</v>
      </c>
      <c r="B6" s="64" t="s">
        <v>101</v>
      </c>
    </row>
    <row r="7" spans="1:3" x14ac:dyDescent="0.5">
      <c r="A7" s="21">
        <v>5</v>
      </c>
      <c r="B7" s="64" t="s">
        <v>123</v>
      </c>
    </row>
    <row r="8" spans="1:3" x14ac:dyDescent="0.5">
      <c r="A8" s="21">
        <v>6</v>
      </c>
      <c r="B8" s="64" t="s">
        <v>124</v>
      </c>
    </row>
    <row r="9" spans="1:3" x14ac:dyDescent="0.5">
      <c r="A9" s="21">
        <v>7</v>
      </c>
      <c r="B9" s="64" t="s">
        <v>120</v>
      </c>
    </row>
    <row r="10" spans="1:3" x14ac:dyDescent="0.5">
      <c r="A10" s="21">
        <v>8</v>
      </c>
      <c r="B10" s="64" t="s">
        <v>146</v>
      </c>
    </row>
    <row r="11" spans="1:3" x14ac:dyDescent="0.5">
      <c r="A11" s="21">
        <v>9</v>
      </c>
      <c r="B11" s="64" t="s">
        <v>148</v>
      </c>
    </row>
    <row r="12" spans="1:3" x14ac:dyDescent="0.5">
      <c r="A12" s="21">
        <v>10</v>
      </c>
      <c r="B12" s="64" t="s">
        <v>74</v>
      </c>
    </row>
    <row r="13" spans="1:3" x14ac:dyDescent="0.5">
      <c r="A13" s="21">
        <v>11</v>
      </c>
      <c r="B13" s="64" t="s">
        <v>4</v>
      </c>
    </row>
    <row r="14" spans="1:3" x14ac:dyDescent="0.5">
      <c r="A14" s="21">
        <v>12</v>
      </c>
      <c r="B14"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1"/>
  <dimension ref="A1:C18"/>
  <sheetViews>
    <sheetView workbookViewId="0">
      <selection activeCell="A2" sqref="A2:G2"/>
    </sheetView>
  </sheetViews>
  <sheetFormatPr baseColWidth="10" defaultColWidth="11.41015625" defaultRowHeight="15.35" x14ac:dyDescent="0.5"/>
  <cols>
    <col min="1" max="1" width="13.1171875" style="19" customWidth="1"/>
    <col min="2" max="2" width="55.1171875" style="18" customWidth="1"/>
    <col min="3" max="16384" width="11.41015625" style="19"/>
  </cols>
  <sheetData>
    <row r="1" spans="1:3" ht="31" thickBot="1" x14ac:dyDescent="0.55000000000000004">
      <c r="A1" s="26" t="str">
        <f>Ergebnisse!A25</f>
        <v>Extrakt wirklich</v>
      </c>
      <c r="B1" s="29">
        <v>16</v>
      </c>
      <c r="C1" s="19">
        <f>MAX($A$3:$A$18)-1</f>
        <v>15</v>
      </c>
    </row>
    <row r="2" spans="1:3" ht="15.7" thickTop="1" x14ac:dyDescent="0.5">
      <c r="A2" s="25" t="s">
        <v>32</v>
      </c>
      <c r="B2" s="25" t="s">
        <v>33</v>
      </c>
      <c r="C2" s="19" t="s">
        <v>34</v>
      </c>
    </row>
    <row r="3" spans="1:3" x14ac:dyDescent="0.5">
      <c r="A3" s="21">
        <v>1</v>
      </c>
      <c r="B3" s="24" t="s">
        <v>85</v>
      </c>
      <c r="C3" s="27"/>
    </row>
    <row r="4" spans="1:3" x14ac:dyDescent="0.5">
      <c r="A4" s="21">
        <v>2</v>
      </c>
      <c r="B4" s="24" t="s">
        <v>86</v>
      </c>
      <c r="C4" s="18" t="s">
        <v>36</v>
      </c>
    </row>
    <row r="5" spans="1:3" x14ac:dyDescent="0.5">
      <c r="A5" s="21">
        <v>3</v>
      </c>
      <c r="B5" s="24" t="s">
        <v>90</v>
      </c>
      <c r="C5" s="18"/>
    </row>
    <row r="6" spans="1:3" ht="28" x14ac:dyDescent="0.5">
      <c r="A6" s="21">
        <v>4</v>
      </c>
      <c r="B6" s="24" t="s">
        <v>101</v>
      </c>
      <c r="C6" s="18"/>
    </row>
    <row r="7" spans="1:3" x14ac:dyDescent="0.5">
      <c r="A7" s="21">
        <v>5</v>
      </c>
      <c r="B7" s="24" t="s">
        <v>102</v>
      </c>
      <c r="C7" s="18"/>
    </row>
    <row r="8" spans="1:3" x14ac:dyDescent="0.5">
      <c r="A8" s="21">
        <v>6</v>
      </c>
      <c r="B8" s="24" t="s">
        <v>123</v>
      </c>
      <c r="C8" s="18"/>
    </row>
    <row r="9" spans="1:3" x14ac:dyDescent="0.5">
      <c r="A9" s="21">
        <v>7</v>
      </c>
      <c r="B9" s="64" t="s">
        <v>124</v>
      </c>
      <c r="C9" s="18"/>
    </row>
    <row r="10" spans="1:3" x14ac:dyDescent="0.5">
      <c r="A10" s="21">
        <v>8</v>
      </c>
      <c r="B10" s="24" t="s">
        <v>120</v>
      </c>
      <c r="C10" s="18"/>
    </row>
    <row r="11" spans="1:3" x14ac:dyDescent="0.5">
      <c r="A11" s="21">
        <v>9</v>
      </c>
      <c r="B11" s="24" t="s">
        <v>125</v>
      </c>
      <c r="C11" s="18"/>
    </row>
    <row r="12" spans="1:3" x14ac:dyDescent="0.5">
      <c r="A12" s="21">
        <v>10</v>
      </c>
      <c r="B12" s="24" t="s">
        <v>148</v>
      </c>
      <c r="C12" s="18"/>
    </row>
    <row r="13" spans="1:3" x14ac:dyDescent="0.5">
      <c r="A13" s="21">
        <v>11</v>
      </c>
      <c r="B13" s="24" t="s">
        <v>161</v>
      </c>
      <c r="C13" s="18"/>
    </row>
    <row r="14" spans="1:3" x14ac:dyDescent="0.5">
      <c r="A14" s="21">
        <v>12</v>
      </c>
      <c r="B14" s="24" t="s">
        <v>165</v>
      </c>
      <c r="C14" s="18"/>
    </row>
    <row r="15" spans="1:3" x14ac:dyDescent="0.5">
      <c r="A15" s="21">
        <v>13</v>
      </c>
      <c r="B15" s="24" t="s">
        <v>193</v>
      </c>
      <c r="C15" s="18"/>
    </row>
    <row r="16" spans="1:3" x14ac:dyDescent="0.5">
      <c r="A16" s="21">
        <v>14</v>
      </c>
      <c r="B16" s="24" t="s">
        <v>215</v>
      </c>
      <c r="C16" s="18"/>
    </row>
    <row r="17" spans="1:2" x14ac:dyDescent="0.5">
      <c r="A17" s="21">
        <v>15</v>
      </c>
      <c r="B17" s="24" t="s">
        <v>4</v>
      </c>
    </row>
    <row r="18" spans="1:2" x14ac:dyDescent="0.5">
      <c r="A18" s="21">
        <v>16</v>
      </c>
      <c r="B18"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dimension ref="A1:D17"/>
  <sheetViews>
    <sheetView workbookViewId="0">
      <selection activeCell="A2" sqref="A2:G2"/>
    </sheetView>
  </sheetViews>
  <sheetFormatPr baseColWidth="10" defaultColWidth="11.41015625" defaultRowHeight="15.35" x14ac:dyDescent="0.5"/>
  <cols>
    <col min="1" max="1" width="15" style="19" customWidth="1"/>
    <col min="2" max="2" width="55.1171875" style="18" customWidth="1"/>
    <col min="3" max="16384" width="11.41015625" style="19"/>
  </cols>
  <sheetData>
    <row r="1" spans="1:4" ht="15.7" thickBot="1" x14ac:dyDescent="0.55000000000000004">
      <c r="A1" s="30" t="str">
        <f>Ergebnisse!A26</f>
        <v>Stammwürze</v>
      </c>
      <c r="B1" s="28">
        <v>15</v>
      </c>
      <c r="C1" s="19">
        <f>MAX($A$3:$A$17)-1</f>
        <v>14</v>
      </c>
    </row>
    <row r="2" spans="1:4" ht="15.7" thickTop="1" x14ac:dyDescent="0.5">
      <c r="A2" s="25" t="s">
        <v>32</v>
      </c>
      <c r="B2" s="20" t="s">
        <v>33</v>
      </c>
      <c r="C2" s="19" t="s">
        <v>34</v>
      </c>
    </row>
    <row r="3" spans="1:4" x14ac:dyDescent="0.5">
      <c r="A3" s="39">
        <v>1</v>
      </c>
      <c r="B3" s="24" t="s">
        <v>85</v>
      </c>
      <c r="C3" s="39"/>
    </row>
    <row r="4" spans="1:4" x14ac:dyDescent="0.5">
      <c r="A4" s="39">
        <v>2</v>
      </c>
      <c r="B4" s="24" t="s">
        <v>86</v>
      </c>
      <c r="C4" s="39" t="s">
        <v>36</v>
      </c>
      <c r="D4" s="23"/>
    </row>
    <row r="5" spans="1:4" x14ac:dyDescent="0.5">
      <c r="A5" s="39">
        <v>3</v>
      </c>
      <c r="B5" s="24" t="s">
        <v>92</v>
      </c>
      <c r="C5" s="39"/>
      <c r="D5" s="23"/>
    </row>
    <row r="6" spans="1:4" x14ac:dyDescent="0.5">
      <c r="A6" s="39">
        <v>4</v>
      </c>
      <c r="B6" s="24" t="s">
        <v>93</v>
      </c>
      <c r="C6" s="39" t="s">
        <v>36</v>
      </c>
      <c r="D6" s="23"/>
    </row>
    <row r="7" spans="1:4" x14ac:dyDescent="0.5">
      <c r="A7" s="39">
        <v>5</v>
      </c>
      <c r="B7" s="24" t="s">
        <v>91</v>
      </c>
      <c r="C7" s="39"/>
      <c r="D7" s="23"/>
    </row>
    <row r="8" spans="1:4" ht="28" x14ac:dyDescent="0.5">
      <c r="A8" s="39">
        <v>6</v>
      </c>
      <c r="B8" s="24" t="s">
        <v>101</v>
      </c>
      <c r="C8" s="39"/>
      <c r="D8" s="23"/>
    </row>
    <row r="9" spans="1:4" x14ac:dyDescent="0.5">
      <c r="A9" s="39">
        <v>7</v>
      </c>
      <c r="B9" s="24" t="s">
        <v>120</v>
      </c>
      <c r="C9" s="39"/>
      <c r="D9" s="23"/>
    </row>
    <row r="10" spans="1:4" x14ac:dyDescent="0.5">
      <c r="A10" s="39">
        <v>8</v>
      </c>
      <c r="B10" s="24" t="s">
        <v>124</v>
      </c>
      <c r="C10" s="39"/>
      <c r="D10" s="23"/>
    </row>
    <row r="11" spans="1:4" x14ac:dyDescent="0.5">
      <c r="A11" s="39">
        <v>9</v>
      </c>
      <c r="B11" s="24" t="s">
        <v>150</v>
      </c>
      <c r="C11" s="39"/>
      <c r="D11" s="23"/>
    </row>
    <row r="12" spans="1:4" x14ac:dyDescent="0.5">
      <c r="A12" s="39">
        <v>10</v>
      </c>
      <c r="B12" s="24" t="s">
        <v>148</v>
      </c>
      <c r="C12" s="39"/>
      <c r="D12" s="23"/>
    </row>
    <row r="13" spans="1:4" x14ac:dyDescent="0.5">
      <c r="A13" s="39">
        <v>11</v>
      </c>
      <c r="B13" s="24" t="s">
        <v>161</v>
      </c>
      <c r="C13" s="39"/>
      <c r="D13" s="23"/>
    </row>
    <row r="14" spans="1:4" x14ac:dyDescent="0.5">
      <c r="A14" s="39">
        <v>12</v>
      </c>
      <c r="B14" s="24" t="s">
        <v>193</v>
      </c>
      <c r="C14" s="39"/>
      <c r="D14" s="23"/>
    </row>
    <row r="15" spans="1:4" x14ac:dyDescent="0.5">
      <c r="A15" s="39">
        <v>13</v>
      </c>
      <c r="B15" s="24" t="s">
        <v>215</v>
      </c>
      <c r="C15" s="39"/>
      <c r="D15" s="23"/>
    </row>
    <row r="16" spans="1:4" x14ac:dyDescent="0.5">
      <c r="A16" s="39">
        <v>14</v>
      </c>
      <c r="B16" s="24" t="s">
        <v>4</v>
      </c>
      <c r="C16" s="24"/>
      <c r="D16" s="22"/>
    </row>
    <row r="17" spans="1:2" x14ac:dyDescent="0.5">
      <c r="A17" s="39">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3"/>
  <dimension ref="A1:C14"/>
  <sheetViews>
    <sheetView workbookViewId="0">
      <selection activeCell="A2" sqref="A2:G2"/>
    </sheetView>
  </sheetViews>
  <sheetFormatPr baseColWidth="10" defaultColWidth="11.41015625" defaultRowHeight="15.35" x14ac:dyDescent="0.5"/>
  <cols>
    <col min="1" max="1" width="13.1171875" style="19" customWidth="1"/>
    <col min="2" max="2" width="56.64453125" style="19" customWidth="1"/>
    <col min="3" max="16384" width="11.41015625" style="19"/>
  </cols>
  <sheetData>
    <row r="1" spans="1:3" ht="15.7" thickBot="1" x14ac:dyDescent="0.55000000000000004">
      <c r="A1" s="30" t="str">
        <f>Ergebnisse!A27</f>
        <v>pH-Wert</v>
      </c>
      <c r="B1" s="29">
        <v>12</v>
      </c>
      <c r="C1" s="19">
        <f>MAX($A$3:$A$14)-1</f>
        <v>11</v>
      </c>
    </row>
    <row r="2" spans="1:3" ht="15.7" thickTop="1" x14ac:dyDescent="0.5">
      <c r="A2" s="25" t="s">
        <v>32</v>
      </c>
      <c r="B2" s="25" t="s">
        <v>33</v>
      </c>
      <c r="C2" s="19" t="s">
        <v>34</v>
      </c>
    </row>
    <row r="3" spans="1:3" x14ac:dyDescent="0.5">
      <c r="A3" s="39">
        <v>1</v>
      </c>
      <c r="B3" s="24" t="s">
        <v>99</v>
      </c>
      <c r="C3" s="39"/>
    </row>
    <row r="4" spans="1:3" x14ac:dyDescent="0.5">
      <c r="A4" s="39">
        <v>2</v>
      </c>
      <c r="B4" s="24" t="s">
        <v>100</v>
      </c>
      <c r="C4" s="39" t="s">
        <v>36</v>
      </c>
    </row>
    <row r="5" spans="1:3" x14ac:dyDescent="0.5">
      <c r="A5" s="39">
        <v>3</v>
      </c>
      <c r="B5" s="24" t="s">
        <v>42</v>
      </c>
      <c r="C5" s="39"/>
    </row>
    <row r="6" spans="1:3" x14ac:dyDescent="0.5">
      <c r="A6" s="39">
        <v>4</v>
      </c>
      <c r="B6" s="24" t="s">
        <v>150</v>
      </c>
      <c r="C6" s="39"/>
    </row>
    <row r="7" spans="1:3" x14ac:dyDescent="0.5">
      <c r="A7" s="39">
        <v>5</v>
      </c>
      <c r="B7" s="24" t="s">
        <v>162</v>
      </c>
      <c r="C7" s="39"/>
    </row>
    <row r="8" spans="1:3" x14ac:dyDescent="0.5">
      <c r="A8" s="39">
        <v>6</v>
      </c>
      <c r="B8" s="24" t="s">
        <v>169</v>
      </c>
      <c r="C8" s="39"/>
    </row>
    <row r="9" spans="1:3" x14ac:dyDescent="0.5">
      <c r="A9" s="39">
        <v>7</v>
      </c>
      <c r="B9" s="24" t="s">
        <v>168</v>
      </c>
      <c r="C9" s="39"/>
    </row>
    <row r="10" spans="1:3" x14ac:dyDescent="0.5">
      <c r="A10" s="39">
        <v>8</v>
      </c>
      <c r="B10" s="24" t="s">
        <v>182</v>
      </c>
      <c r="C10" s="39"/>
    </row>
    <row r="11" spans="1:3" x14ac:dyDescent="0.5">
      <c r="A11" s="39">
        <v>9</v>
      </c>
      <c r="B11" s="24" t="s">
        <v>187</v>
      </c>
      <c r="C11" s="39"/>
    </row>
    <row r="12" spans="1:3" x14ac:dyDescent="0.5">
      <c r="A12" s="39">
        <v>10</v>
      </c>
      <c r="B12" s="24" t="s">
        <v>188</v>
      </c>
      <c r="C12" s="39"/>
    </row>
    <row r="13" spans="1:3" x14ac:dyDescent="0.5">
      <c r="A13" s="39">
        <v>11</v>
      </c>
      <c r="B13" s="24" t="s">
        <v>4</v>
      </c>
      <c r="C13" s="24"/>
    </row>
    <row r="14" spans="1:3" x14ac:dyDescent="0.5">
      <c r="A14" s="39">
        <v>12</v>
      </c>
      <c r="B14"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dimension ref="A1:C17"/>
  <sheetViews>
    <sheetView workbookViewId="0">
      <selection activeCell="A2" sqref="A2:G2"/>
    </sheetView>
  </sheetViews>
  <sheetFormatPr baseColWidth="10" defaultColWidth="11.41015625" defaultRowHeight="15.35" x14ac:dyDescent="0.5"/>
  <cols>
    <col min="1" max="1" width="13.1171875" style="19" customWidth="1"/>
    <col min="2" max="2" width="55.1171875" style="66" customWidth="1"/>
    <col min="3" max="16384" width="11.41015625" style="19"/>
  </cols>
  <sheetData>
    <row r="1" spans="1:3" ht="56.35" thickBot="1" x14ac:dyDescent="0.55000000000000004">
      <c r="A1" s="30" t="str">
        <f>Ergebnisse!A28</f>
        <v>Titrierbare Gesamtsäure
bis pH-Wert 7,0 - als Milchsäure</v>
      </c>
      <c r="B1" s="62">
        <v>15</v>
      </c>
      <c r="C1" s="19">
        <f>MAX($A$3:$A$17)-1</f>
        <v>14</v>
      </c>
    </row>
    <row r="2" spans="1:3" ht="15.7" thickTop="1" x14ac:dyDescent="0.5">
      <c r="A2" s="25" t="s">
        <v>32</v>
      </c>
      <c r="B2" s="63" t="s">
        <v>33</v>
      </c>
      <c r="C2" s="19" t="s">
        <v>34</v>
      </c>
    </row>
    <row r="3" spans="1:3" x14ac:dyDescent="0.5">
      <c r="A3" s="39">
        <v>1</v>
      </c>
      <c r="B3" s="64" t="s">
        <v>94</v>
      </c>
      <c r="C3" s="40"/>
    </row>
    <row r="4" spans="1:3" x14ac:dyDescent="0.5">
      <c r="A4" s="39">
        <v>2</v>
      </c>
      <c r="B4" s="64" t="s">
        <v>95</v>
      </c>
      <c r="C4" s="41" t="s">
        <v>36</v>
      </c>
    </row>
    <row r="5" spans="1:3" x14ac:dyDescent="0.5">
      <c r="A5" s="39">
        <v>3</v>
      </c>
      <c r="B5" s="64" t="s">
        <v>96</v>
      </c>
      <c r="C5" s="41"/>
    </row>
    <row r="6" spans="1:3" x14ac:dyDescent="0.5">
      <c r="A6" s="39">
        <v>4</v>
      </c>
      <c r="B6" s="64" t="s">
        <v>121</v>
      </c>
      <c r="C6" s="41"/>
    </row>
    <row r="7" spans="1:3" ht="28" x14ac:dyDescent="0.5">
      <c r="A7" s="39">
        <v>5</v>
      </c>
      <c r="B7" s="64" t="s">
        <v>122</v>
      </c>
      <c r="C7" s="41"/>
    </row>
    <row r="8" spans="1:3" x14ac:dyDescent="0.5">
      <c r="A8" s="39">
        <v>6</v>
      </c>
      <c r="B8" s="64" t="s">
        <v>132</v>
      </c>
      <c r="C8" s="41"/>
    </row>
    <row r="9" spans="1:3" x14ac:dyDescent="0.5">
      <c r="A9" s="39">
        <v>7</v>
      </c>
      <c r="B9" s="64" t="s">
        <v>133</v>
      </c>
      <c r="C9" s="41"/>
    </row>
    <row r="10" spans="1:3" x14ac:dyDescent="0.5">
      <c r="A10" s="39">
        <v>8</v>
      </c>
      <c r="B10" s="64" t="s">
        <v>134</v>
      </c>
      <c r="C10" s="41" t="s">
        <v>36</v>
      </c>
    </row>
    <row r="11" spans="1:3" x14ac:dyDescent="0.5">
      <c r="A11" s="39">
        <v>9</v>
      </c>
      <c r="B11" s="64" t="s">
        <v>147</v>
      </c>
      <c r="C11" s="41"/>
    </row>
    <row r="12" spans="1:3" x14ac:dyDescent="0.5">
      <c r="A12" s="39">
        <v>10</v>
      </c>
      <c r="B12" s="64" t="s">
        <v>167</v>
      </c>
      <c r="C12" s="41"/>
    </row>
    <row r="13" spans="1:3" x14ac:dyDescent="0.5">
      <c r="A13" s="39">
        <v>11</v>
      </c>
      <c r="B13" s="64" t="s">
        <v>183</v>
      </c>
      <c r="C13" s="41"/>
    </row>
    <row r="14" spans="1:3" x14ac:dyDescent="0.5">
      <c r="A14" s="39">
        <v>12</v>
      </c>
      <c r="B14" s="66" t="s">
        <v>190</v>
      </c>
      <c r="C14" s="41"/>
    </row>
    <row r="15" spans="1:3" x14ac:dyDescent="0.5">
      <c r="A15" s="39">
        <v>13</v>
      </c>
      <c r="B15" s="66" t="s">
        <v>191</v>
      </c>
      <c r="C15" s="41" t="s">
        <v>36</v>
      </c>
    </row>
    <row r="16" spans="1:3" x14ac:dyDescent="0.5">
      <c r="A16" s="39">
        <v>14</v>
      </c>
      <c r="B16" s="64" t="s">
        <v>4</v>
      </c>
      <c r="C16" s="24"/>
    </row>
    <row r="17" spans="1:2" x14ac:dyDescent="0.5">
      <c r="A17" s="39">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dimension ref="A1:C17"/>
  <sheetViews>
    <sheetView workbookViewId="0">
      <selection activeCell="A2" sqref="A2:G2"/>
    </sheetView>
  </sheetViews>
  <sheetFormatPr baseColWidth="10" defaultColWidth="11.41015625" defaultRowHeight="15.35" x14ac:dyDescent="0.5"/>
  <cols>
    <col min="1" max="1" width="13.1171875" style="19" customWidth="1"/>
    <col min="2" max="2" width="55.1171875" style="19" customWidth="1"/>
    <col min="3" max="16384" width="11.41015625" style="19"/>
  </cols>
  <sheetData>
    <row r="1" spans="1:3" ht="56.35" thickBot="1" x14ac:dyDescent="0.55000000000000004">
      <c r="A1" s="30" t="str">
        <f>Ergebnisse!A29</f>
        <v>Titrierbare Gesamtsäure
bis pH-Wert 8,1 - als Milchsäure</v>
      </c>
      <c r="B1" s="29">
        <v>15</v>
      </c>
      <c r="C1" s="19">
        <f>MAX($A$3:$A$17)-1</f>
        <v>14</v>
      </c>
    </row>
    <row r="2" spans="1:3" ht="15.7" thickTop="1" x14ac:dyDescent="0.5">
      <c r="A2" s="25" t="s">
        <v>32</v>
      </c>
      <c r="B2" s="25" t="s">
        <v>33</v>
      </c>
      <c r="C2" s="19" t="s">
        <v>34</v>
      </c>
    </row>
    <row r="3" spans="1:3" x14ac:dyDescent="0.5">
      <c r="A3" s="39">
        <v>1</v>
      </c>
      <c r="B3" s="64" t="s">
        <v>94</v>
      </c>
      <c r="C3" s="40"/>
    </row>
    <row r="4" spans="1:3" x14ac:dyDescent="0.5">
      <c r="A4" s="39">
        <v>2</v>
      </c>
      <c r="B4" s="64" t="s">
        <v>95</v>
      </c>
      <c r="C4" s="41" t="s">
        <v>36</v>
      </c>
    </row>
    <row r="5" spans="1:3" x14ac:dyDescent="0.5">
      <c r="A5" s="39">
        <v>3</v>
      </c>
      <c r="B5" s="64" t="s">
        <v>96</v>
      </c>
      <c r="C5" s="41"/>
    </row>
    <row r="6" spans="1:3" x14ac:dyDescent="0.5">
      <c r="A6" s="39">
        <v>4</v>
      </c>
      <c r="B6" s="64" t="s">
        <v>121</v>
      </c>
      <c r="C6" s="41"/>
    </row>
    <row r="7" spans="1:3" ht="28" x14ac:dyDescent="0.5">
      <c r="A7" s="39">
        <v>5</v>
      </c>
      <c r="B7" s="64" t="s">
        <v>122</v>
      </c>
      <c r="C7" s="41"/>
    </row>
    <row r="8" spans="1:3" x14ac:dyDescent="0.5">
      <c r="A8" s="39">
        <v>6</v>
      </c>
      <c r="B8" s="64" t="s">
        <v>132</v>
      </c>
      <c r="C8" s="41"/>
    </row>
    <row r="9" spans="1:3" x14ac:dyDescent="0.5">
      <c r="A9" s="39">
        <v>7</v>
      </c>
      <c r="B9" s="64" t="s">
        <v>133</v>
      </c>
      <c r="C9" s="41"/>
    </row>
    <row r="10" spans="1:3" x14ac:dyDescent="0.5">
      <c r="A10" s="39">
        <v>8</v>
      </c>
      <c r="B10" s="64" t="s">
        <v>134</v>
      </c>
      <c r="C10" s="41" t="s">
        <v>36</v>
      </c>
    </row>
    <row r="11" spans="1:3" x14ac:dyDescent="0.5">
      <c r="A11" s="39">
        <v>9</v>
      </c>
      <c r="B11" s="64" t="s">
        <v>147</v>
      </c>
      <c r="C11" s="41"/>
    </row>
    <row r="12" spans="1:3" x14ac:dyDescent="0.5">
      <c r="A12" s="39">
        <v>10</v>
      </c>
      <c r="B12" s="64" t="s">
        <v>167</v>
      </c>
      <c r="C12" s="41"/>
    </row>
    <row r="13" spans="1:3" x14ac:dyDescent="0.5">
      <c r="A13" s="39">
        <v>11</v>
      </c>
      <c r="B13" s="64" t="s">
        <v>183</v>
      </c>
      <c r="C13" s="41"/>
    </row>
    <row r="14" spans="1:3" x14ac:dyDescent="0.5">
      <c r="A14" s="39">
        <v>12</v>
      </c>
      <c r="B14" s="66" t="s">
        <v>190</v>
      </c>
      <c r="C14" s="41"/>
    </row>
    <row r="15" spans="1:3" x14ac:dyDescent="0.5">
      <c r="A15" s="39">
        <v>13</v>
      </c>
      <c r="B15" s="66" t="s">
        <v>191</v>
      </c>
      <c r="C15" s="41" t="s">
        <v>36</v>
      </c>
    </row>
    <row r="16" spans="1:3" x14ac:dyDescent="0.5">
      <c r="A16" s="39">
        <v>14</v>
      </c>
      <c r="B16" s="64" t="s">
        <v>4</v>
      </c>
      <c r="C16" s="24"/>
    </row>
    <row r="17" spans="1:2" x14ac:dyDescent="0.5">
      <c r="A17" s="39">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2713-CB75-4EC7-9198-031B63F6758F}">
  <dimension ref="A1"/>
  <sheetViews>
    <sheetView workbookViewId="0"/>
  </sheetViews>
  <sheetFormatPr baseColWidth="10" defaultColWidth="11.41015625" defaultRowHeight="14" x14ac:dyDescent="0.45"/>
  <cols>
    <col min="1" max="16384" width="11.41015625" style="73"/>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6"/>
  <dimension ref="A1:C17"/>
  <sheetViews>
    <sheetView workbookViewId="0">
      <selection activeCell="A2" sqref="A2:G2"/>
    </sheetView>
  </sheetViews>
  <sheetFormatPr baseColWidth="10" defaultColWidth="11.41015625" defaultRowHeight="15.35" x14ac:dyDescent="0.5"/>
  <cols>
    <col min="1" max="1" width="13.1171875" style="19" customWidth="1"/>
    <col min="2" max="2" width="55.1171875" style="19" customWidth="1"/>
    <col min="3" max="16384" width="11.41015625" style="19"/>
  </cols>
  <sheetData>
    <row r="1" spans="1:3" ht="15.7" thickBot="1" x14ac:dyDescent="0.55000000000000004">
      <c r="A1" s="30" t="str">
        <f>Ergebnisse!A30</f>
        <v>Bittereinheiten</v>
      </c>
      <c r="B1" s="29">
        <v>15</v>
      </c>
      <c r="C1" s="19">
        <f>MAX($A$3:$A$17)-1</f>
        <v>14</v>
      </c>
    </row>
    <row r="2" spans="1:3" ht="15.7" thickTop="1" x14ac:dyDescent="0.5">
      <c r="A2" s="25" t="s">
        <v>32</v>
      </c>
      <c r="B2" s="25" t="s">
        <v>33</v>
      </c>
      <c r="C2" s="19" t="s">
        <v>34</v>
      </c>
    </row>
    <row r="3" spans="1:3" ht="28" x14ac:dyDescent="0.5">
      <c r="A3" s="39">
        <v>1</v>
      </c>
      <c r="B3" s="64" t="s">
        <v>137</v>
      </c>
      <c r="C3" s="40"/>
    </row>
    <row r="4" spans="1:3" ht="28" x14ac:dyDescent="0.5">
      <c r="A4" s="39">
        <v>2</v>
      </c>
      <c r="B4" s="64" t="s">
        <v>138</v>
      </c>
      <c r="C4" s="41" t="s">
        <v>36</v>
      </c>
    </row>
    <row r="5" spans="1:3" ht="28" x14ac:dyDescent="0.5">
      <c r="A5" s="39">
        <v>3</v>
      </c>
      <c r="B5" s="64" t="s">
        <v>139</v>
      </c>
      <c r="C5" s="41"/>
    </row>
    <row r="6" spans="1:3" x14ac:dyDescent="0.5">
      <c r="A6" s="39">
        <v>4</v>
      </c>
      <c r="B6" s="64" t="s">
        <v>140</v>
      </c>
      <c r="C6" s="41"/>
    </row>
    <row r="7" spans="1:3" x14ac:dyDescent="0.5">
      <c r="A7" s="39">
        <v>5</v>
      </c>
      <c r="B7" s="64" t="s">
        <v>141</v>
      </c>
      <c r="C7" s="41"/>
    </row>
    <row r="8" spans="1:3" ht="42" x14ac:dyDescent="0.5">
      <c r="A8" s="39">
        <v>6</v>
      </c>
      <c r="B8" s="64" t="s">
        <v>142</v>
      </c>
      <c r="C8" s="41"/>
    </row>
    <row r="9" spans="1:3" ht="28" x14ac:dyDescent="0.5">
      <c r="A9" s="39">
        <v>7</v>
      </c>
      <c r="B9" s="64" t="s">
        <v>143</v>
      </c>
      <c r="C9" s="41"/>
    </row>
    <row r="10" spans="1:3" x14ac:dyDescent="0.5">
      <c r="A10" s="39">
        <v>8</v>
      </c>
      <c r="B10" s="64" t="s">
        <v>144</v>
      </c>
      <c r="C10" s="41"/>
    </row>
    <row r="11" spans="1:3" x14ac:dyDescent="0.5">
      <c r="A11" s="39">
        <v>9</v>
      </c>
      <c r="B11" s="64" t="s">
        <v>145</v>
      </c>
      <c r="C11" s="41"/>
    </row>
    <row r="12" spans="1:3" ht="28" x14ac:dyDescent="0.5">
      <c r="A12" s="39">
        <v>10</v>
      </c>
      <c r="B12" s="64" t="s">
        <v>154</v>
      </c>
      <c r="C12" s="41"/>
    </row>
    <row r="13" spans="1:3" x14ac:dyDescent="0.5">
      <c r="A13" s="39">
        <v>11</v>
      </c>
      <c r="B13" s="64" t="s">
        <v>164</v>
      </c>
      <c r="C13" s="41"/>
    </row>
    <row r="14" spans="1:3" x14ac:dyDescent="0.5">
      <c r="A14" s="39">
        <v>12</v>
      </c>
      <c r="B14" s="64" t="s">
        <v>189</v>
      </c>
      <c r="C14" s="41"/>
    </row>
    <row r="15" spans="1:3" x14ac:dyDescent="0.5">
      <c r="A15" s="39">
        <v>13</v>
      </c>
      <c r="B15" s="64" t="s">
        <v>214</v>
      </c>
      <c r="C15" s="41"/>
    </row>
    <row r="16" spans="1:3" x14ac:dyDescent="0.5">
      <c r="A16" s="39">
        <v>14</v>
      </c>
      <c r="B16" s="64" t="s">
        <v>4</v>
      </c>
      <c r="C16" s="24"/>
    </row>
    <row r="17" spans="1:2" x14ac:dyDescent="0.5">
      <c r="A17" s="39">
        <v>15</v>
      </c>
      <c r="B17" s="24" t="s">
        <v>184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4"/>
  <sheetViews>
    <sheetView workbookViewId="0">
      <selection activeCell="A2" sqref="A2:G2"/>
    </sheetView>
  </sheetViews>
  <sheetFormatPr baseColWidth="10" defaultRowHeight="14" x14ac:dyDescent="0.45"/>
  <cols>
    <col min="1" max="1" width="12.64453125" customWidth="1"/>
    <col min="2" max="2" width="60.64453125" customWidth="1"/>
    <col min="3" max="3" width="7.1171875" bestFit="1" customWidth="1"/>
  </cols>
  <sheetData>
    <row r="1" spans="1:3" ht="15.7" thickBot="1" x14ac:dyDescent="0.55000000000000004">
      <c r="A1" s="30" t="s">
        <v>156</v>
      </c>
      <c r="B1" s="29">
        <v>2</v>
      </c>
      <c r="C1" s="19">
        <f>MAX($A$3:$A$4)-1</f>
        <v>1</v>
      </c>
    </row>
    <row r="2" spans="1:3" ht="15.7" thickTop="1" x14ac:dyDescent="0.5">
      <c r="A2" s="25" t="s">
        <v>32</v>
      </c>
      <c r="B2" s="25" t="s">
        <v>33</v>
      </c>
      <c r="C2" s="19" t="s">
        <v>34</v>
      </c>
    </row>
    <row r="3" spans="1:3" x14ac:dyDescent="0.45">
      <c r="A3" s="39">
        <v>1</v>
      </c>
      <c r="B3" s="64" t="s">
        <v>157</v>
      </c>
      <c r="C3" s="24"/>
    </row>
    <row r="4" spans="1:3" ht="15.35" x14ac:dyDescent="0.5">
      <c r="A4" s="39">
        <v>2</v>
      </c>
      <c r="B4" s="65"/>
      <c r="C4" s="1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EC8F-D5D9-498D-B800-D00187ED901F}">
  <dimension ref="A1:C7"/>
  <sheetViews>
    <sheetView workbookViewId="0">
      <selection sqref="A1:C1"/>
    </sheetView>
  </sheetViews>
  <sheetFormatPr baseColWidth="10" defaultColWidth="11.41015625" defaultRowHeight="14" x14ac:dyDescent="0.45"/>
  <cols>
    <col min="1" max="3" width="27.5859375" style="117" customWidth="1"/>
    <col min="4" max="16384" width="11.41015625" style="117"/>
  </cols>
  <sheetData>
    <row r="1" spans="1:3" s="114" customFormat="1" ht="15" x14ac:dyDescent="0.45">
      <c r="A1" s="113" t="s">
        <v>103</v>
      </c>
      <c r="B1" s="113"/>
      <c r="C1" s="113"/>
    </row>
    <row r="2" spans="1:3" s="114" customFormat="1" ht="79.7" customHeight="1" x14ac:dyDescent="0.45">
      <c r="A2" s="115" t="s">
        <v>219</v>
      </c>
      <c r="B2" s="116"/>
      <c r="C2" s="116"/>
    </row>
    <row r="3" spans="1:3" s="114" customFormat="1" ht="66.2" customHeight="1" x14ac:dyDescent="0.45">
      <c r="A3" s="115" t="s">
        <v>116</v>
      </c>
      <c r="B3" s="116"/>
      <c r="C3" s="116"/>
    </row>
    <row r="4" spans="1:3" s="114" customFormat="1" ht="45" customHeight="1" x14ac:dyDescent="0.45">
      <c r="A4" s="115" t="s">
        <v>104</v>
      </c>
      <c r="B4" s="116"/>
      <c r="C4" s="116"/>
    </row>
    <row r="5" spans="1:3" s="114" customFormat="1" ht="45" customHeight="1" x14ac:dyDescent="0.45">
      <c r="A5" s="115" t="s">
        <v>115</v>
      </c>
      <c r="B5" s="115"/>
      <c r="C5" s="115"/>
    </row>
    <row r="6" spans="1:3" s="114" customFormat="1" ht="70.2" customHeight="1" x14ac:dyDescent="0.45">
      <c r="A6" s="115" t="s">
        <v>117</v>
      </c>
      <c r="B6" s="116"/>
      <c r="C6" s="116"/>
    </row>
    <row r="7" spans="1:3" s="114" customFormat="1" ht="65.25" customHeight="1" x14ac:dyDescent="0.45">
      <c r="A7" s="115" t="s">
        <v>220</v>
      </c>
      <c r="B7" s="116"/>
      <c r="C7" s="116"/>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F5132-3734-4C38-80CA-7DE0802C5871}">
  <dimension ref="A1:D16"/>
  <sheetViews>
    <sheetView workbookViewId="0"/>
  </sheetViews>
  <sheetFormatPr baseColWidth="10" defaultColWidth="11.41015625" defaultRowHeight="15.35" x14ac:dyDescent="0.5"/>
  <cols>
    <col min="1" max="3" width="27.5859375" style="123" customWidth="1"/>
    <col min="4" max="16384" width="11.41015625" style="123"/>
  </cols>
  <sheetData>
    <row r="1" spans="1:4" s="119" customFormat="1" x14ac:dyDescent="0.45">
      <c r="A1" s="118" t="s">
        <v>9</v>
      </c>
      <c r="B1" s="118"/>
      <c r="C1" s="118"/>
      <c r="D1" s="118"/>
    </row>
    <row r="2" spans="1:4" s="119" customFormat="1" ht="72" customHeight="1" x14ac:dyDescent="0.45">
      <c r="A2" s="120" t="s">
        <v>22</v>
      </c>
      <c r="B2" s="121"/>
      <c r="C2" s="121"/>
    </row>
    <row r="3" spans="1:4" s="119" customFormat="1" ht="59.45" customHeight="1" x14ac:dyDescent="0.45">
      <c r="A3" s="120" t="s">
        <v>23</v>
      </c>
      <c r="B3" s="121"/>
      <c r="C3" s="121"/>
    </row>
    <row r="4" spans="1:4" s="119" customFormat="1" ht="108" customHeight="1" x14ac:dyDescent="0.45">
      <c r="A4" s="120" t="s">
        <v>24</v>
      </c>
      <c r="B4" s="121"/>
      <c r="C4" s="121"/>
    </row>
    <row r="5" spans="1:4" s="119" customFormat="1" ht="154.5" customHeight="1" x14ac:dyDescent="0.45">
      <c r="A5" s="120" t="s">
        <v>25</v>
      </c>
      <c r="B5" s="120"/>
      <c r="C5" s="120"/>
    </row>
    <row r="6" spans="1:4" s="119" customFormat="1" ht="141.94999999999999" customHeight="1" x14ac:dyDescent="0.45">
      <c r="A6" s="120" t="s">
        <v>26</v>
      </c>
      <c r="B6" s="120"/>
      <c r="C6" s="120"/>
    </row>
    <row r="7" spans="1:4" s="119" customFormat="1" ht="195.2" customHeight="1" x14ac:dyDescent="0.45">
      <c r="A7" s="120" t="s">
        <v>221</v>
      </c>
      <c r="B7" s="121"/>
      <c r="C7" s="121"/>
    </row>
    <row r="8" spans="1:4" s="119" customFormat="1" ht="79.7" customHeight="1" x14ac:dyDescent="0.45">
      <c r="A8" s="120" t="s">
        <v>55</v>
      </c>
      <c r="B8" s="121"/>
      <c r="C8" s="121"/>
    </row>
    <row r="9" spans="1:4" x14ac:dyDescent="0.5">
      <c r="A9" s="122"/>
      <c r="B9" s="122"/>
      <c r="C9" s="122"/>
    </row>
    <row r="10" spans="1:4" x14ac:dyDescent="0.5">
      <c r="A10" s="122"/>
      <c r="B10" s="122"/>
      <c r="C10" s="122"/>
    </row>
    <row r="11" spans="1:4" x14ac:dyDescent="0.5">
      <c r="A11" s="122"/>
      <c r="B11" s="122"/>
      <c r="C11" s="122"/>
    </row>
    <row r="12" spans="1:4" x14ac:dyDescent="0.5">
      <c r="A12" s="122"/>
      <c r="B12" s="122"/>
      <c r="C12" s="122"/>
    </row>
    <row r="13" spans="1:4" x14ac:dyDescent="0.5">
      <c r="A13" s="122"/>
      <c r="B13" s="122"/>
      <c r="C13" s="122"/>
    </row>
    <row r="14" spans="1:4" x14ac:dyDescent="0.5">
      <c r="A14" s="122"/>
      <c r="B14" s="122"/>
      <c r="C14" s="122"/>
    </row>
    <row r="15" spans="1:4" x14ac:dyDescent="0.5">
      <c r="A15" s="122"/>
      <c r="B15" s="122"/>
      <c r="C15" s="122"/>
    </row>
    <row r="16" spans="1:4" x14ac:dyDescent="0.5">
      <c r="A16" s="122"/>
      <c r="B16" s="122"/>
      <c r="C16" s="122"/>
    </row>
  </sheetData>
  <sheetProtection algorithmName="SHA-512" hashValue="9th7AOK3tAAgZwCOZR9yfqQILOCnItc2I2kgtJzMwTNI0cqsY1FHxVvFcY+C2ofOhMX2RPi52gSwaVhq5ailWw==" saltValue="00smC3TpMkhgF7GSQyPeF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54D2F-31CC-4B6B-B4B2-4977FBEC9231}">
  <sheetPr>
    <pageSetUpPr fitToPage="1"/>
  </sheetPr>
  <dimension ref="A1:E11"/>
  <sheetViews>
    <sheetView workbookViewId="0">
      <selection sqref="A1:C1"/>
    </sheetView>
  </sheetViews>
  <sheetFormatPr baseColWidth="10" defaultColWidth="11.41015625" defaultRowHeight="15.35" x14ac:dyDescent="0.5"/>
  <cols>
    <col min="1" max="3" width="27.5859375" style="125" customWidth="1"/>
    <col min="4" max="16384" width="11.41015625" style="125"/>
  </cols>
  <sheetData>
    <row r="1" spans="1:5" ht="27.75" customHeight="1" x14ac:dyDescent="0.5">
      <c r="A1" s="124" t="s">
        <v>222</v>
      </c>
      <c r="B1" s="124"/>
      <c r="C1" s="124"/>
    </row>
    <row r="2" spans="1:5" s="126" customFormat="1" ht="100.2" customHeight="1" x14ac:dyDescent="0.45">
      <c r="A2" s="120" t="s">
        <v>223</v>
      </c>
      <c r="B2" s="121"/>
      <c r="C2" s="121"/>
      <c r="E2" s="127"/>
    </row>
    <row r="3" spans="1:5" s="126" customFormat="1" ht="45" customHeight="1" x14ac:dyDescent="0.45">
      <c r="A3" s="120" t="s">
        <v>224</v>
      </c>
      <c r="B3" s="121"/>
      <c r="C3" s="121"/>
      <c r="E3" s="127"/>
    </row>
    <row r="4" spans="1:5" s="126" customFormat="1" ht="66.75" customHeight="1" x14ac:dyDescent="0.45">
      <c r="A4" s="128" t="s">
        <v>225</v>
      </c>
      <c r="B4" s="129"/>
      <c r="C4" s="130"/>
      <c r="E4" s="127"/>
    </row>
    <row r="5" spans="1:5" ht="30.7" x14ac:dyDescent="0.5">
      <c r="A5" s="131" t="s">
        <v>37</v>
      </c>
      <c r="B5" s="131" t="s">
        <v>54</v>
      </c>
    </row>
    <row r="6" spans="1:5" x14ac:dyDescent="0.5">
      <c r="A6" s="132">
        <v>1379</v>
      </c>
      <c r="B6" s="132">
        <v>1380</v>
      </c>
    </row>
    <row r="7" spans="1:5" x14ac:dyDescent="0.5">
      <c r="A7" s="132">
        <v>179.34</v>
      </c>
      <c r="B7" s="132">
        <v>179</v>
      </c>
    </row>
    <row r="8" spans="1:5" x14ac:dyDescent="0.5">
      <c r="A8" s="132">
        <v>80.12</v>
      </c>
      <c r="B8" s="132">
        <v>80.099999999999994</v>
      </c>
    </row>
    <row r="9" spans="1:5" x14ac:dyDescent="0.5">
      <c r="A9" s="132">
        <v>7.8</v>
      </c>
      <c r="B9" s="133">
        <v>7.8</v>
      </c>
    </row>
    <row r="10" spans="1:5" ht="24" hidden="1" customHeight="1" x14ac:dyDescent="0.5">
      <c r="A10" s="134"/>
      <c r="B10" s="135"/>
      <c r="C10" s="135"/>
    </row>
    <row r="11" spans="1:5" x14ac:dyDescent="0.5">
      <c r="A11" s="132">
        <v>7.8320000000000001E-2</v>
      </c>
      <c r="B11" s="136">
        <v>7.8299999999999995E-2</v>
      </c>
    </row>
  </sheetData>
  <sheetProtection algorithmName="SHA-512" hashValue="N8fA9DWIWpTksq1gWg63riwI9n/WqyK/iRO1Ttv1jIS5NYs8eW+7g0fH6LesA3E+XtEiDvu/qZBQ99drE5iD2w==" saltValue="0b3ianA+eicjWkaZcu75U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2BB0-1F8F-4C4F-857C-90FCCE38E73A}">
  <dimension ref="A1:H20"/>
  <sheetViews>
    <sheetView zoomScaleNormal="100" workbookViewId="0">
      <selection sqref="A1:H1"/>
    </sheetView>
  </sheetViews>
  <sheetFormatPr baseColWidth="10" defaultColWidth="11.41015625" defaultRowHeight="14" x14ac:dyDescent="0.45"/>
  <cols>
    <col min="1" max="8" width="10.5859375" style="142" customWidth="1"/>
    <col min="9" max="256" width="11.41015625" style="142"/>
    <col min="257" max="264" width="10.5859375" style="142" customWidth="1"/>
    <col min="265" max="512" width="11.41015625" style="142"/>
    <col min="513" max="520" width="10.5859375" style="142" customWidth="1"/>
    <col min="521" max="768" width="11.41015625" style="142"/>
    <col min="769" max="776" width="10.5859375" style="142" customWidth="1"/>
    <col min="777" max="1024" width="11.41015625" style="142"/>
    <col min="1025" max="1032" width="10.5859375" style="142" customWidth="1"/>
    <col min="1033" max="1280" width="11.41015625" style="142"/>
    <col min="1281" max="1288" width="10.5859375" style="142" customWidth="1"/>
    <col min="1289" max="1536" width="11.41015625" style="142"/>
    <col min="1537" max="1544" width="10.5859375" style="142" customWidth="1"/>
    <col min="1545" max="1792" width="11.41015625" style="142"/>
    <col min="1793" max="1800" width="10.5859375" style="142" customWidth="1"/>
    <col min="1801" max="2048" width="11.41015625" style="142"/>
    <col min="2049" max="2056" width="10.5859375" style="142" customWidth="1"/>
    <col min="2057" max="2304" width="11.41015625" style="142"/>
    <col min="2305" max="2312" width="10.5859375" style="142" customWidth="1"/>
    <col min="2313" max="2560" width="11.41015625" style="142"/>
    <col min="2561" max="2568" width="10.5859375" style="142" customWidth="1"/>
    <col min="2569" max="2816" width="11.41015625" style="142"/>
    <col min="2817" max="2824" width="10.5859375" style="142" customWidth="1"/>
    <col min="2825" max="3072" width="11.41015625" style="142"/>
    <col min="3073" max="3080" width="10.5859375" style="142" customWidth="1"/>
    <col min="3081" max="3328" width="11.41015625" style="142"/>
    <col min="3329" max="3336" width="10.5859375" style="142" customWidth="1"/>
    <col min="3337" max="3584" width="11.41015625" style="142"/>
    <col min="3585" max="3592" width="10.5859375" style="142" customWidth="1"/>
    <col min="3593" max="3840" width="11.41015625" style="142"/>
    <col min="3841" max="3848" width="10.5859375" style="142" customWidth="1"/>
    <col min="3849" max="4096" width="11.41015625" style="142"/>
    <col min="4097" max="4104" width="10.5859375" style="142" customWidth="1"/>
    <col min="4105" max="4352" width="11.41015625" style="142"/>
    <col min="4353" max="4360" width="10.5859375" style="142" customWidth="1"/>
    <col min="4361" max="4608" width="11.41015625" style="142"/>
    <col min="4609" max="4616" width="10.5859375" style="142" customWidth="1"/>
    <col min="4617" max="4864" width="11.41015625" style="142"/>
    <col min="4865" max="4872" width="10.5859375" style="142" customWidth="1"/>
    <col min="4873" max="5120" width="11.41015625" style="142"/>
    <col min="5121" max="5128" width="10.5859375" style="142" customWidth="1"/>
    <col min="5129" max="5376" width="11.41015625" style="142"/>
    <col min="5377" max="5384" width="10.5859375" style="142" customWidth="1"/>
    <col min="5385" max="5632" width="11.41015625" style="142"/>
    <col min="5633" max="5640" width="10.5859375" style="142" customWidth="1"/>
    <col min="5641" max="5888" width="11.41015625" style="142"/>
    <col min="5889" max="5896" width="10.5859375" style="142" customWidth="1"/>
    <col min="5897" max="6144" width="11.41015625" style="142"/>
    <col min="6145" max="6152" width="10.5859375" style="142" customWidth="1"/>
    <col min="6153" max="6400" width="11.41015625" style="142"/>
    <col min="6401" max="6408" width="10.5859375" style="142" customWidth="1"/>
    <col min="6409" max="6656" width="11.41015625" style="142"/>
    <col min="6657" max="6664" width="10.5859375" style="142" customWidth="1"/>
    <col min="6665" max="6912" width="11.41015625" style="142"/>
    <col min="6913" max="6920" width="10.5859375" style="142" customWidth="1"/>
    <col min="6921" max="7168" width="11.41015625" style="142"/>
    <col min="7169" max="7176" width="10.5859375" style="142" customWidth="1"/>
    <col min="7177" max="7424" width="11.41015625" style="142"/>
    <col min="7425" max="7432" width="10.5859375" style="142" customWidth="1"/>
    <col min="7433" max="7680" width="11.41015625" style="142"/>
    <col min="7681" max="7688" width="10.5859375" style="142" customWidth="1"/>
    <col min="7689" max="7936" width="11.41015625" style="142"/>
    <col min="7937" max="7944" width="10.5859375" style="142" customWidth="1"/>
    <col min="7945" max="8192" width="11.41015625" style="142"/>
    <col min="8193" max="8200" width="10.5859375" style="142" customWidth="1"/>
    <col min="8201" max="8448" width="11.41015625" style="142"/>
    <col min="8449" max="8456" width="10.5859375" style="142" customWidth="1"/>
    <col min="8457" max="8704" width="11.41015625" style="142"/>
    <col min="8705" max="8712" width="10.5859375" style="142" customWidth="1"/>
    <col min="8713" max="8960" width="11.41015625" style="142"/>
    <col min="8961" max="8968" width="10.5859375" style="142" customWidth="1"/>
    <col min="8969" max="9216" width="11.41015625" style="142"/>
    <col min="9217" max="9224" width="10.5859375" style="142" customWidth="1"/>
    <col min="9225" max="9472" width="11.41015625" style="142"/>
    <col min="9473" max="9480" width="10.5859375" style="142" customWidth="1"/>
    <col min="9481" max="9728" width="11.41015625" style="142"/>
    <col min="9729" max="9736" width="10.5859375" style="142" customWidth="1"/>
    <col min="9737" max="9984" width="11.41015625" style="142"/>
    <col min="9985" max="9992" width="10.5859375" style="142" customWidth="1"/>
    <col min="9993" max="10240" width="11.41015625" style="142"/>
    <col min="10241" max="10248" width="10.5859375" style="142" customWidth="1"/>
    <col min="10249" max="10496" width="11.41015625" style="142"/>
    <col min="10497" max="10504" width="10.5859375" style="142" customWidth="1"/>
    <col min="10505" max="10752" width="11.41015625" style="142"/>
    <col min="10753" max="10760" width="10.5859375" style="142" customWidth="1"/>
    <col min="10761" max="11008" width="11.41015625" style="142"/>
    <col min="11009" max="11016" width="10.5859375" style="142" customWidth="1"/>
    <col min="11017" max="11264" width="11.41015625" style="142"/>
    <col min="11265" max="11272" width="10.5859375" style="142" customWidth="1"/>
    <col min="11273" max="11520" width="11.41015625" style="142"/>
    <col min="11521" max="11528" width="10.5859375" style="142" customWidth="1"/>
    <col min="11529" max="11776" width="11.41015625" style="142"/>
    <col min="11777" max="11784" width="10.5859375" style="142" customWidth="1"/>
    <col min="11785" max="12032" width="11.41015625" style="142"/>
    <col min="12033" max="12040" width="10.5859375" style="142" customWidth="1"/>
    <col min="12041" max="12288" width="11.41015625" style="142"/>
    <col min="12289" max="12296" width="10.5859375" style="142" customWidth="1"/>
    <col min="12297" max="12544" width="11.41015625" style="142"/>
    <col min="12545" max="12552" width="10.5859375" style="142" customWidth="1"/>
    <col min="12553" max="12800" width="11.41015625" style="142"/>
    <col min="12801" max="12808" width="10.5859375" style="142" customWidth="1"/>
    <col min="12809" max="13056" width="11.41015625" style="142"/>
    <col min="13057" max="13064" width="10.5859375" style="142" customWidth="1"/>
    <col min="13065" max="13312" width="11.41015625" style="142"/>
    <col min="13313" max="13320" width="10.5859375" style="142" customWidth="1"/>
    <col min="13321" max="13568" width="11.41015625" style="142"/>
    <col min="13569" max="13576" width="10.5859375" style="142" customWidth="1"/>
    <col min="13577" max="13824" width="11.41015625" style="142"/>
    <col min="13825" max="13832" width="10.5859375" style="142" customWidth="1"/>
    <col min="13833" max="14080" width="11.41015625" style="142"/>
    <col min="14081" max="14088" width="10.5859375" style="142" customWidth="1"/>
    <col min="14089" max="14336" width="11.41015625" style="142"/>
    <col min="14337" max="14344" width="10.5859375" style="142" customWidth="1"/>
    <col min="14345" max="14592" width="11.41015625" style="142"/>
    <col min="14593" max="14600" width="10.5859375" style="142" customWidth="1"/>
    <col min="14601" max="14848" width="11.41015625" style="142"/>
    <col min="14849" max="14856" width="10.5859375" style="142" customWidth="1"/>
    <col min="14857" max="15104" width="11.41015625" style="142"/>
    <col min="15105" max="15112" width="10.5859375" style="142" customWidth="1"/>
    <col min="15113" max="15360" width="11.41015625" style="142"/>
    <col min="15361" max="15368" width="10.5859375" style="142" customWidth="1"/>
    <col min="15369" max="15616" width="11.41015625" style="142"/>
    <col min="15617" max="15624" width="10.5859375" style="142" customWidth="1"/>
    <col min="15625" max="15872" width="11.41015625" style="142"/>
    <col min="15873" max="15880" width="10.5859375" style="142" customWidth="1"/>
    <col min="15881" max="16128" width="11.41015625" style="142"/>
    <col min="16129" max="16136" width="10.5859375" style="142" customWidth="1"/>
    <col min="16137" max="16384" width="11.41015625" style="142"/>
  </cols>
  <sheetData>
    <row r="1" spans="1:8" s="138" customFormat="1" ht="20.100000000000001" customHeight="1" x14ac:dyDescent="0.45">
      <c r="A1" s="137" t="s">
        <v>170</v>
      </c>
      <c r="B1" s="137"/>
      <c r="C1" s="137"/>
      <c r="D1" s="137"/>
      <c r="E1" s="137"/>
      <c r="F1" s="137"/>
      <c r="G1" s="137"/>
      <c r="H1" s="137"/>
    </row>
    <row r="2" spans="1:8" s="138" customFormat="1" ht="43.5" customHeight="1" x14ac:dyDescent="0.45">
      <c r="A2" s="139" t="s">
        <v>171</v>
      </c>
      <c r="B2" s="139"/>
      <c r="C2" s="139"/>
      <c r="D2" s="139"/>
      <c r="E2" s="139"/>
      <c r="F2" s="139"/>
      <c r="G2" s="139"/>
      <c r="H2" s="139"/>
    </row>
    <row r="3" spans="1:8" s="138" customFormat="1" ht="35.1" customHeight="1" x14ac:dyDescent="0.45">
      <c r="A3" s="139" t="s">
        <v>172</v>
      </c>
      <c r="B3" s="139"/>
      <c r="C3" s="139"/>
      <c r="D3" s="139"/>
      <c r="E3" s="139"/>
      <c r="F3" s="139"/>
      <c r="G3" s="139"/>
      <c r="H3" s="139"/>
    </row>
    <row r="4" spans="1:8" s="138" customFormat="1" ht="99.75" customHeight="1" x14ac:dyDescent="0.45">
      <c r="A4" s="139" t="s">
        <v>226</v>
      </c>
      <c r="B4" s="139"/>
      <c r="C4" s="139"/>
      <c r="D4" s="139"/>
      <c r="E4" s="139"/>
      <c r="F4" s="139"/>
      <c r="G4" s="139"/>
      <c r="H4" s="139"/>
    </row>
    <row r="5" spans="1:8" s="138" customFormat="1" ht="53.1" customHeight="1" x14ac:dyDescent="0.45">
      <c r="A5" s="139" t="s">
        <v>173</v>
      </c>
      <c r="B5" s="139"/>
      <c r="C5" s="139"/>
      <c r="D5" s="139"/>
      <c r="E5" s="139"/>
      <c r="F5" s="139"/>
      <c r="G5" s="139"/>
      <c r="H5" s="139"/>
    </row>
    <row r="6" spans="1:8" s="138" customFormat="1" ht="35.1" customHeight="1" x14ac:dyDescent="0.45">
      <c r="A6" s="139" t="s">
        <v>174</v>
      </c>
      <c r="B6" s="139"/>
      <c r="C6" s="139"/>
      <c r="D6" s="139"/>
      <c r="E6" s="139"/>
      <c r="F6" s="139"/>
      <c r="G6" s="139"/>
      <c r="H6" s="139"/>
    </row>
    <row r="7" spans="1:8" s="138" customFormat="1" ht="88.35" customHeight="1" x14ac:dyDescent="0.45">
      <c r="A7" s="139" t="s">
        <v>175</v>
      </c>
      <c r="B7" s="139"/>
      <c r="C7" s="139"/>
      <c r="D7" s="139"/>
      <c r="E7" s="139"/>
      <c r="F7" s="139"/>
      <c r="G7" s="139"/>
      <c r="H7" s="139"/>
    </row>
    <row r="8" spans="1:8" s="138" customFormat="1" ht="88.35" customHeight="1" x14ac:dyDescent="0.45">
      <c r="A8" s="139" t="s">
        <v>176</v>
      </c>
      <c r="B8" s="139"/>
      <c r="C8" s="139"/>
      <c r="D8" s="139"/>
      <c r="E8" s="139"/>
      <c r="F8" s="139"/>
      <c r="G8" s="139"/>
      <c r="H8" s="139"/>
    </row>
    <row r="9" spans="1:8" s="138" customFormat="1" ht="70.349999999999994" customHeight="1" x14ac:dyDescent="0.45">
      <c r="A9" s="139" t="s">
        <v>227</v>
      </c>
      <c r="B9" s="139"/>
      <c r="C9" s="139"/>
      <c r="D9" s="139"/>
      <c r="E9" s="139"/>
      <c r="F9" s="139"/>
      <c r="G9" s="139"/>
      <c r="H9" s="139"/>
    </row>
    <row r="10" spans="1:8" s="138" customFormat="1" ht="53.1" customHeight="1" x14ac:dyDescent="0.45">
      <c r="A10" s="139" t="s">
        <v>177</v>
      </c>
      <c r="B10" s="139"/>
      <c r="C10" s="139"/>
      <c r="D10" s="139"/>
      <c r="E10" s="139"/>
      <c r="F10" s="139"/>
      <c r="G10" s="139"/>
      <c r="H10" s="139"/>
    </row>
    <row r="11" spans="1:8" s="138" customFormat="1" ht="122.7" customHeight="1" x14ac:dyDescent="0.45">
      <c r="A11" s="140" t="s">
        <v>228</v>
      </c>
      <c r="B11" s="139"/>
      <c r="C11" s="139"/>
      <c r="D11" s="139"/>
      <c r="E11" s="139"/>
      <c r="F11" s="139"/>
      <c r="G11" s="139"/>
      <c r="H11" s="139"/>
    </row>
    <row r="12" spans="1:8" s="138" customFormat="1" ht="35.1" customHeight="1" x14ac:dyDescent="0.45">
      <c r="A12" s="139" t="s">
        <v>178</v>
      </c>
      <c r="B12" s="139"/>
      <c r="C12" s="139"/>
      <c r="D12" s="139"/>
      <c r="E12" s="139"/>
      <c r="F12" s="139"/>
      <c r="G12" s="139"/>
      <c r="H12" s="139"/>
    </row>
    <row r="13" spans="1:8" s="138" customFormat="1" ht="97.35" customHeight="1" x14ac:dyDescent="0.45">
      <c r="A13" s="139" t="s">
        <v>179</v>
      </c>
      <c r="B13" s="139"/>
      <c r="C13" s="139"/>
      <c r="D13" s="139"/>
      <c r="E13" s="139"/>
      <c r="F13" s="139"/>
      <c r="G13" s="139"/>
      <c r="H13" s="139"/>
    </row>
    <row r="14" spans="1:8" s="138" customFormat="1" ht="97.35" customHeight="1" x14ac:dyDescent="0.45">
      <c r="A14" s="139" t="s">
        <v>180</v>
      </c>
      <c r="B14" s="139"/>
      <c r="C14" s="139"/>
      <c r="D14" s="139"/>
      <c r="E14" s="139"/>
      <c r="F14" s="139"/>
      <c r="G14" s="139"/>
      <c r="H14" s="139"/>
    </row>
    <row r="15" spans="1:8" s="138" customFormat="1" ht="20.100000000000001" customHeight="1" x14ac:dyDescent="0.45">
      <c r="A15" s="139" t="s">
        <v>181</v>
      </c>
      <c r="B15" s="139"/>
      <c r="C15" s="139"/>
      <c r="D15" s="139"/>
      <c r="E15" s="139"/>
      <c r="F15" s="139"/>
      <c r="G15" s="139"/>
      <c r="H15" s="139"/>
    </row>
    <row r="16" spans="1:8" x14ac:dyDescent="0.45">
      <c r="A16" s="141"/>
      <c r="B16" s="141"/>
      <c r="C16" s="141"/>
      <c r="D16" s="141"/>
      <c r="E16" s="141"/>
      <c r="F16" s="141"/>
      <c r="G16" s="141"/>
      <c r="H16" s="141"/>
    </row>
    <row r="17" spans="1:8" x14ac:dyDescent="0.45">
      <c r="A17" s="141"/>
      <c r="B17" s="141"/>
      <c r="C17" s="141"/>
      <c r="D17" s="141"/>
      <c r="E17" s="141"/>
      <c r="F17" s="141"/>
      <c r="G17" s="141"/>
      <c r="H17" s="141"/>
    </row>
    <row r="18" spans="1:8" x14ac:dyDescent="0.45">
      <c r="A18" s="141"/>
      <c r="B18" s="141"/>
      <c r="C18" s="141"/>
      <c r="D18" s="141"/>
      <c r="E18" s="141"/>
      <c r="F18" s="141"/>
      <c r="G18" s="141"/>
      <c r="H18" s="141"/>
    </row>
    <row r="19" spans="1:8" x14ac:dyDescent="0.45">
      <c r="A19" s="141"/>
      <c r="B19" s="141"/>
      <c r="C19" s="141"/>
      <c r="D19" s="141"/>
      <c r="E19" s="141"/>
      <c r="F19" s="141"/>
      <c r="G19" s="141"/>
      <c r="H19" s="141"/>
    </row>
    <row r="20" spans="1:8" x14ac:dyDescent="0.45">
      <c r="A20" s="141"/>
      <c r="B20" s="141"/>
      <c r="C20" s="141"/>
      <c r="D20" s="141"/>
      <c r="E20" s="141"/>
      <c r="F20" s="141"/>
      <c r="G20" s="141"/>
      <c r="H20" s="141"/>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53" bestFit="1" customWidth="1"/>
    <col min="2" max="2" width="39" style="53" customWidth="1"/>
    <col min="3" max="16384" width="11.41015625" style="53"/>
  </cols>
  <sheetData>
    <row r="1" spans="1:7" ht="20.100000000000001" customHeight="1" x14ac:dyDescent="0.45">
      <c r="A1" s="52" t="s">
        <v>47</v>
      </c>
      <c r="C1" s="54" t="s">
        <v>48</v>
      </c>
    </row>
    <row r="2" spans="1:7" ht="20.100000000000001" customHeight="1" x14ac:dyDescent="0.45">
      <c r="A2" s="53" t="s">
        <v>49</v>
      </c>
      <c r="B2" s="86"/>
      <c r="C2" s="53" t="s">
        <v>49</v>
      </c>
    </row>
    <row r="3" spans="1:7" ht="20.100000000000001" customHeight="1" x14ac:dyDescent="0.45">
      <c r="A3" s="53" t="s">
        <v>50</v>
      </c>
      <c r="B3" s="74"/>
      <c r="C3" s="53" t="s">
        <v>51</v>
      </c>
    </row>
    <row r="4" spans="1:7" ht="20.100000000000001" customHeight="1" x14ac:dyDescent="0.45">
      <c r="A4" s="53" t="s">
        <v>52</v>
      </c>
      <c r="B4" s="55"/>
      <c r="C4" s="53" t="s">
        <v>53</v>
      </c>
    </row>
    <row r="5" spans="1:7" ht="15" customHeight="1" x14ac:dyDescent="0.45"/>
    <row r="6" spans="1:7" ht="60" customHeight="1" x14ac:dyDescent="0.45">
      <c r="A6" s="97" t="s">
        <v>216</v>
      </c>
      <c r="B6" s="98"/>
      <c r="C6" s="98"/>
      <c r="D6" s="98"/>
      <c r="E6" s="98"/>
      <c r="F6" s="98"/>
      <c r="G6" s="98"/>
    </row>
    <row r="7" spans="1:7" ht="15" customHeight="1" x14ac:dyDescent="0.45">
      <c r="A7" s="83"/>
      <c r="B7" s="83"/>
      <c r="C7" s="83"/>
      <c r="D7" s="83"/>
      <c r="E7" s="83"/>
      <c r="F7" s="83"/>
      <c r="G7" s="83"/>
    </row>
    <row r="8" spans="1:7" ht="60" customHeight="1" x14ac:dyDescent="0.45">
      <c r="A8" s="97" t="s">
        <v>217</v>
      </c>
      <c r="B8" s="98"/>
      <c r="C8" s="98"/>
      <c r="D8" s="98"/>
      <c r="E8" s="98"/>
      <c r="F8" s="98"/>
      <c r="G8" s="98"/>
    </row>
    <row r="9" spans="1:7" ht="15" customHeight="1" x14ac:dyDescent="0.45">
      <c r="A9" s="84"/>
      <c r="B9" s="84"/>
      <c r="C9" s="84"/>
      <c r="D9" s="84"/>
      <c r="E9" s="84"/>
      <c r="F9" s="84"/>
      <c r="G9" s="84"/>
    </row>
    <row r="10" spans="1:7" ht="45" customHeight="1" x14ac:dyDescent="0.45">
      <c r="A10" s="94" t="s">
        <v>212</v>
      </c>
      <c r="B10" s="94"/>
      <c r="C10" s="94"/>
      <c r="D10" s="94"/>
      <c r="E10" s="94"/>
      <c r="F10" s="94"/>
      <c r="G10" s="94"/>
    </row>
    <row r="11" spans="1:7" ht="75" customHeight="1" x14ac:dyDescent="0.45">
      <c r="A11" s="112" t="s">
        <v>218</v>
      </c>
      <c r="B11" s="112"/>
      <c r="C11" s="112"/>
      <c r="D11" s="112"/>
      <c r="E11" s="112"/>
      <c r="F11" s="112"/>
      <c r="G11" s="112"/>
    </row>
    <row r="12" spans="1:7" ht="45" customHeight="1" x14ac:dyDescent="0.45">
      <c r="A12" s="94" t="s">
        <v>152</v>
      </c>
      <c r="B12" s="94"/>
      <c r="C12" s="95" t="s">
        <v>153</v>
      </c>
      <c r="D12" s="95"/>
      <c r="E12" s="95"/>
      <c r="F12" s="95"/>
      <c r="G12" s="85"/>
    </row>
    <row r="13" spans="1:7" ht="15" customHeight="1" x14ac:dyDescent="0.45">
      <c r="A13" s="71"/>
      <c r="B13" s="71"/>
      <c r="C13" s="72"/>
      <c r="D13" s="72"/>
      <c r="E13" s="72"/>
      <c r="F13" s="72"/>
      <c r="G13" s="72"/>
    </row>
    <row r="15" spans="1:7" x14ac:dyDescent="0.45">
      <c r="A15" s="53" t="s">
        <v>108</v>
      </c>
      <c r="B15" s="74"/>
      <c r="C15" s="96" t="s">
        <v>126</v>
      </c>
      <c r="D15" s="96"/>
      <c r="E15" s="96"/>
    </row>
    <row r="16" spans="1:7" x14ac:dyDescent="0.45">
      <c r="A16" s="53" t="s">
        <v>109</v>
      </c>
      <c r="B16" s="56" t="str">
        <f>IF(ISBLANK(B15),"",IF(B3=B15,"Kontrolle erfolgreich - check ok","FEHLER - ERROR"))</f>
        <v/>
      </c>
      <c r="C16" s="53" t="s">
        <v>127</v>
      </c>
    </row>
    <row r="17" spans="2:2" x14ac:dyDescent="0.45">
      <c r="B17" s="56" t="str">
        <f>IF(ISBLANK(B15),"",IF(ISERROR(FIND("@",B15,1)),"keine gültige eMail-Adresse",IF((VALUE(FIND("@",B15,1))&gt;1),"","keine gültige eMail-Adresse!")))</f>
        <v/>
      </c>
    </row>
    <row r="18" spans="2:2" x14ac:dyDescent="0.45">
      <c r="B18" s="56" t="str">
        <f>IF(ISBLANK(B15),"",IF(ISERROR(FIND("@",B15,1)),"no valid eMail-adress",IF((VALUE(FIND("@",B15,1))&gt;1),"","no valid eMail-address!")))</f>
        <v/>
      </c>
    </row>
    <row r="19" spans="2:2" x14ac:dyDescent="0.45">
      <c r="B19" s="53" t="str">
        <f>IF(ISBLANK(B15),"",IF(ISERROR(FIND("; ",B15,1)),"",IF((VALUE(FIND("; ",B15,1))&gt;8),"","Achtung - die zweite eMail-Adresse wurde nicht korrekt eingegeben")))</f>
        <v/>
      </c>
    </row>
  </sheetData>
  <sheetProtection algorithmName="SHA-512" hashValue="ftTSg66rBYfiQTq4v6ZQLkbdNRBT36J/vjbWkOigkXMNucmX0wYMo8pa4w1wGUiLstmF1yOlCsu7Q/xxnOwpcQ==" saltValue="KXiYZJvjgpCBg+k0Eqtye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1"/>
  <sheetViews>
    <sheetView workbookViewId="0">
      <selection activeCell="B9" sqref="B9"/>
    </sheetView>
  </sheetViews>
  <sheetFormatPr baseColWidth="10" defaultRowHeight="14" x14ac:dyDescent="0.45"/>
  <cols>
    <col min="1" max="1" width="39.4101562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2</v>
      </c>
      <c r="B2" s="3" t="str">
        <f>IF(ISNUMBER(VALUE(Ergebnisse!G2)),IF(VALUE(Ergebnisse!G2)&gt;0,VALUE(Ergebnisse!G2),""),"")</f>
        <v/>
      </c>
    </row>
    <row r="3" spans="1:7" x14ac:dyDescent="0.45">
      <c r="A3" t="s">
        <v>11</v>
      </c>
      <c r="B3" s="46" t="s">
        <v>97</v>
      </c>
      <c r="D3" t="s">
        <v>16</v>
      </c>
    </row>
    <row r="4" spans="1:7" x14ac:dyDescent="0.45">
      <c r="A4" t="s">
        <v>12</v>
      </c>
      <c r="B4" s="3">
        <f>YEAR(Ergebnisse!E5)</f>
        <v>2023</v>
      </c>
      <c r="D4" s="5">
        <v>2</v>
      </c>
    </row>
    <row r="5" spans="1:7" x14ac:dyDescent="0.45">
      <c r="A5" t="s">
        <v>13</v>
      </c>
      <c r="B5" s="3" t="str">
        <f>D8</f>
        <v>N</v>
      </c>
      <c r="D5" t="str">
        <f>IF(D4=2,"N","J")</f>
        <v>N</v>
      </c>
      <c r="F5">
        <v>1</v>
      </c>
      <c r="G5" s="67" t="s">
        <v>130</v>
      </c>
    </row>
    <row r="6" spans="1:7" x14ac:dyDescent="0.45">
      <c r="A6" t="s">
        <v>40</v>
      </c>
      <c r="B6" s="3">
        <f>Ergebnisse!G3</f>
        <v>1</v>
      </c>
      <c r="F6">
        <v>2</v>
      </c>
      <c r="G6" s="67" t="s">
        <v>131</v>
      </c>
    </row>
    <row r="7" spans="1:7" x14ac:dyDescent="0.45">
      <c r="A7" t="s">
        <v>45</v>
      </c>
      <c r="B7" s="51">
        <f>Ergebnisse!E5</f>
        <v>45172</v>
      </c>
    </row>
    <row r="8" spans="1:7" x14ac:dyDescent="0.45">
      <c r="A8" t="s">
        <v>14</v>
      </c>
      <c r="B8" s="3">
        <v>9</v>
      </c>
      <c r="D8" t="str">
        <f>LEFT(D5,1)</f>
        <v>N</v>
      </c>
    </row>
    <row r="9" spans="1:7" x14ac:dyDescent="0.45">
      <c r="A9" t="s">
        <v>15</v>
      </c>
      <c r="B9" s="3">
        <v>2</v>
      </c>
    </row>
    <row r="10" spans="1:7" x14ac:dyDescent="0.45">
      <c r="A10" t="s">
        <v>209</v>
      </c>
      <c r="B10" s="82">
        <f>Kontakt!B2</f>
        <v>0</v>
      </c>
    </row>
    <row r="11" spans="1:7" x14ac:dyDescent="0.45">
      <c r="A11" t="s">
        <v>210</v>
      </c>
      <c r="B11" s="3">
        <f>IF(Kontakt!B3=Kontakt!B15,Kontakt!B3,0)</f>
        <v>0</v>
      </c>
    </row>
    <row r="12" spans="1:7" x14ac:dyDescent="0.45">
      <c r="A12" s="67" t="s">
        <v>211</v>
      </c>
      <c r="B12" s="3">
        <v>1</v>
      </c>
    </row>
    <row r="13" spans="1:7" x14ac:dyDescent="0.45">
      <c r="A13" t="s">
        <v>19</v>
      </c>
      <c r="B13" s="2" t="str">
        <f>Ergebnisse!A22</f>
        <v>Relative Dichte 20°C/20°C</v>
      </c>
      <c r="C13" s="2" t="str">
        <f>Ergebnisse!B22</f>
        <v>ohne</v>
      </c>
    </row>
    <row r="14" spans="1:7" x14ac:dyDescent="0.45">
      <c r="A14" t="s">
        <v>20</v>
      </c>
      <c r="B14" s="2" t="str">
        <f>Ergebnisse!A23</f>
        <v>Alkohol</v>
      </c>
      <c r="C14" s="2" t="str">
        <f>Ergebnisse!B23</f>
        <v>% vol</v>
      </c>
    </row>
    <row r="15" spans="1:7" x14ac:dyDescent="0.45">
      <c r="A15" t="s">
        <v>21</v>
      </c>
      <c r="B15" s="2" t="str">
        <f>Ergebnisse!A24</f>
        <v>Extrakt scheinbar</v>
      </c>
      <c r="C15" s="2" t="str">
        <f>Ergebnisse!B24</f>
        <v>g/100 g</v>
      </c>
    </row>
    <row r="16" spans="1:7" x14ac:dyDescent="0.45">
      <c r="A16" t="s">
        <v>27</v>
      </c>
      <c r="B16" s="2" t="str">
        <f>Ergebnisse!A25</f>
        <v>Extrakt wirklich</v>
      </c>
      <c r="C16" s="2" t="str">
        <f>Ergebnisse!B25</f>
        <v>g/100 g</v>
      </c>
    </row>
    <row r="17" spans="1:3" x14ac:dyDescent="0.45">
      <c r="A17" t="s">
        <v>28</v>
      </c>
      <c r="B17" s="2" t="str">
        <f>Ergebnisse!A26</f>
        <v>Stammwürze</v>
      </c>
      <c r="C17" s="2" t="str">
        <f>Ergebnisse!B26</f>
        <v>g/100 g</v>
      </c>
    </row>
    <row r="18" spans="1:3" x14ac:dyDescent="0.45">
      <c r="A18" t="s">
        <v>29</v>
      </c>
      <c r="B18" s="2" t="str">
        <f>Ergebnisse!A27</f>
        <v>pH-Wert</v>
      </c>
      <c r="C18" s="2" t="str">
        <f>Ergebnisse!B27</f>
        <v>ohne</v>
      </c>
    </row>
    <row r="19" spans="1:3" x14ac:dyDescent="0.45">
      <c r="A19" t="s">
        <v>30</v>
      </c>
      <c r="B19" s="2" t="str">
        <f>Ergebnisse!A28</f>
        <v>Titrierbare Gesamtsäure
bis pH-Wert 7,0 - als Milchsäure</v>
      </c>
      <c r="C19" s="2" t="str">
        <f>Ergebnisse!B28</f>
        <v>g/100 mL</v>
      </c>
    </row>
    <row r="20" spans="1:3" x14ac:dyDescent="0.45">
      <c r="A20" t="s">
        <v>31</v>
      </c>
      <c r="B20" s="2" t="str">
        <f>Ergebnisse!A29</f>
        <v>Titrierbare Gesamtsäure
bis pH-Wert 8,1 - als Milchsäure</v>
      </c>
      <c r="C20" s="2" t="str">
        <f>Ergebnisse!B29</f>
        <v>g/100 mL</v>
      </c>
    </row>
    <row r="21" spans="1:3" x14ac:dyDescent="0.45">
      <c r="A21" t="s">
        <v>136</v>
      </c>
      <c r="B21" s="2" t="str">
        <f>Ergebnisse!A30</f>
        <v>Bittereinheiten</v>
      </c>
      <c r="C21" s="2" t="str">
        <f>Ergebnisse!B30</f>
        <v>ohne</v>
      </c>
    </row>
  </sheetData>
  <sheetProtection algorithmName="SHA-512" hashValue="r2KRVoFiq9U0Mjds5lDh5speRZrxr0YdhbaM5ZqTXRAs2NK8qj1ghhsnkzPYAtC7BPz/IApSmowwLmMNN1b2bg==" saltValue="SPRJ2YHP/gTvRRfw9r4c3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4"/>
  <sheetViews>
    <sheetView workbookViewId="0">
      <selection activeCell="G1" sqref="G1"/>
    </sheetView>
  </sheetViews>
  <sheetFormatPr baseColWidth="10" defaultColWidth="11.41015625" defaultRowHeight="14" x14ac:dyDescent="0.45"/>
  <cols>
    <col min="1" max="1" width="34.41015625" style="10" customWidth="1"/>
    <col min="2" max="2" width="12" style="10" bestFit="1" customWidth="1"/>
    <col min="3" max="3" width="13" style="10" bestFit="1" customWidth="1"/>
    <col min="4" max="6" width="15.64453125" style="10" customWidth="1"/>
    <col min="7" max="7" width="12.64453125" style="10" customWidth="1"/>
    <col min="8" max="8" width="9.64453125" style="10" customWidth="1"/>
    <col min="9" max="9" width="5.64453125" style="10" customWidth="1"/>
    <col min="10" max="10" width="11.64453125" style="10" customWidth="1"/>
    <col min="11" max="16384" width="11.41015625" style="10"/>
  </cols>
  <sheetData>
    <row r="1" spans="1:8" ht="21.95" customHeight="1" x14ac:dyDescent="0.65">
      <c r="A1" s="6" t="s">
        <v>61</v>
      </c>
      <c r="B1" s="7"/>
      <c r="E1" s="8" t="s">
        <v>62</v>
      </c>
      <c r="F1" s="9"/>
      <c r="G1" s="78" t="s">
        <v>192</v>
      </c>
    </row>
    <row r="2" spans="1:8" ht="21.95" customHeight="1" x14ac:dyDescent="0.65">
      <c r="A2" s="6" t="s">
        <v>98</v>
      </c>
      <c r="B2" s="7"/>
      <c r="E2" s="8" t="s">
        <v>63</v>
      </c>
      <c r="F2" s="9"/>
      <c r="G2" s="78" t="s">
        <v>192</v>
      </c>
    </row>
    <row r="3" spans="1:8" ht="12.2" customHeight="1" x14ac:dyDescent="0.65">
      <c r="A3" s="6"/>
      <c r="B3" s="7"/>
      <c r="E3" s="99" t="s">
        <v>46</v>
      </c>
      <c r="F3" s="99"/>
      <c r="G3" s="80">
        <v>1</v>
      </c>
    </row>
    <row r="4" spans="1:8" ht="21.95" customHeight="1" x14ac:dyDescent="0.55000000000000004">
      <c r="A4" s="8" t="s">
        <v>8</v>
      </c>
      <c r="B4" s="10" t="s">
        <v>3</v>
      </c>
      <c r="E4" s="38" t="s">
        <v>41</v>
      </c>
      <c r="F4" s="60" t="str">
        <f>IF(OR(ISBLANK(G1),G1="?"),"",IF(ISNUMBER(VALUE(G1)),"","Bitte nur Ziffern eingeben (numbers only)"))</f>
        <v/>
      </c>
      <c r="G4" s="37"/>
      <c r="H4" s="11"/>
    </row>
    <row r="5" spans="1:8" ht="21.95" customHeight="1" x14ac:dyDescent="0.55000000000000004">
      <c r="A5" s="11" t="s">
        <v>64</v>
      </c>
      <c r="E5" s="13">
        <v>45172</v>
      </c>
      <c r="F5" s="60" t="str">
        <f>IF(OR(ISBLANK(G2),G2="?"),"",IF(ISNUMBER(VALUE(G2)),"","Bitte nur Ziffern eingeben (numbers only)"))</f>
        <v/>
      </c>
      <c r="G5" s="9"/>
      <c r="H5" s="11"/>
    </row>
    <row r="6" spans="1:8" ht="12.2" customHeight="1" x14ac:dyDescent="0.45"/>
    <row r="7" spans="1:8" s="15" customFormat="1" ht="45" customHeight="1" x14ac:dyDescent="0.45">
      <c r="A7" s="100" t="s">
        <v>110</v>
      </c>
      <c r="B7" s="100"/>
      <c r="C7" s="100"/>
      <c r="D7" s="100"/>
      <c r="E7" s="100"/>
      <c r="F7" s="100"/>
      <c r="G7" s="100"/>
    </row>
    <row r="8" spans="1:8" s="15" customFormat="1" ht="45" customHeight="1" x14ac:dyDescent="0.45">
      <c r="A8" s="100" t="s">
        <v>111</v>
      </c>
      <c r="B8" s="100"/>
      <c r="C8" s="100"/>
      <c r="D8" s="100"/>
      <c r="E8" s="100"/>
      <c r="F8" s="100"/>
      <c r="G8" s="100"/>
    </row>
    <row r="9" spans="1:8" s="15" customFormat="1" ht="45" customHeight="1" x14ac:dyDescent="0.45">
      <c r="A9" s="100" t="s">
        <v>128</v>
      </c>
      <c r="B9" s="100"/>
      <c r="C9" s="100"/>
      <c r="D9" s="100"/>
      <c r="E9" s="100"/>
      <c r="F9" s="100"/>
      <c r="G9" s="100"/>
    </row>
    <row r="10" spans="1:8" s="15" customFormat="1" ht="45" customHeight="1" x14ac:dyDescent="0.45">
      <c r="A10" s="100" t="s">
        <v>129</v>
      </c>
      <c r="B10" s="100"/>
      <c r="C10" s="100"/>
      <c r="D10" s="100"/>
      <c r="E10" s="100"/>
      <c r="F10" s="100"/>
      <c r="G10" s="100"/>
    </row>
    <row r="11" spans="1:8" s="15" customFormat="1" ht="45" customHeight="1" x14ac:dyDescent="0.45">
      <c r="A11" s="100" t="s">
        <v>112</v>
      </c>
      <c r="B11" s="100"/>
      <c r="C11" s="100"/>
      <c r="D11" s="100"/>
      <c r="E11" s="100"/>
      <c r="F11" s="100"/>
      <c r="G11" s="100"/>
    </row>
    <row r="12" spans="1:8" s="15" customFormat="1" ht="45" customHeight="1" x14ac:dyDescent="0.45">
      <c r="A12" s="100" t="s">
        <v>113</v>
      </c>
      <c r="B12" s="100"/>
      <c r="C12" s="100"/>
      <c r="D12" s="100"/>
      <c r="E12" s="100"/>
      <c r="F12" s="100"/>
      <c r="G12" s="100"/>
    </row>
    <row r="13" spans="1:8" ht="20.100000000000001" customHeight="1" x14ac:dyDescent="0.45">
      <c r="A13" s="108"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3" s="108"/>
      <c r="C13" s="108"/>
      <c r="D13" s="108"/>
      <c r="E13" s="108"/>
      <c r="F13" s="108"/>
      <c r="G13" s="108"/>
    </row>
    <row r="14" spans="1:8" ht="20.100000000000001" customHeight="1" x14ac:dyDescent="0.45">
      <c r="A14" s="108" t="str">
        <f>IF(OR(OR(ISBLANK(G1),G1="?"),OR(ISBLANK(G2),G2="?")),"Nur wenn diese beiden Felder ausgefüllt sind, kann der Absender dieser Tabelle korrekt identifiziert werden.","")</f>
        <v>Nur wenn diese beiden Felder ausgefüllt sind, kann der Absender dieser Tabelle korrekt identifiziert werden.</v>
      </c>
      <c r="B14" s="108"/>
      <c r="C14" s="108"/>
      <c r="D14" s="108"/>
      <c r="E14" s="108"/>
      <c r="F14" s="108"/>
      <c r="G14" s="108"/>
    </row>
    <row r="15" spans="1:8" ht="9.9499999999999993" customHeight="1" x14ac:dyDescent="0.45">
      <c r="A15" s="109"/>
      <c r="B15" s="109"/>
      <c r="C15" s="109"/>
      <c r="D15" s="109"/>
      <c r="E15" s="109"/>
      <c r="F15" s="109"/>
      <c r="G15" s="109"/>
      <c r="H15" s="109"/>
    </row>
    <row r="16" spans="1:8" ht="30.2" customHeight="1" x14ac:dyDescent="0.55000000000000004">
      <c r="A16" s="14" t="s">
        <v>43</v>
      </c>
      <c r="B16" s="8"/>
      <c r="C16" s="11"/>
      <c r="D16" s="8"/>
      <c r="E16" s="8"/>
      <c r="F16" s="8"/>
      <c r="G16" s="68"/>
    </row>
    <row r="17" spans="1:10" ht="9.9499999999999993" customHeight="1" x14ac:dyDescent="0.45">
      <c r="A17" s="15"/>
      <c r="B17" s="15"/>
      <c r="C17" s="15"/>
      <c r="D17" s="15"/>
      <c r="E17" s="15"/>
      <c r="F17" s="15"/>
      <c r="G17" s="15"/>
    </row>
    <row r="18" spans="1:10" ht="9.9499999999999993" customHeight="1" x14ac:dyDescent="0.45">
      <c r="A18" s="15"/>
      <c r="B18" s="15"/>
      <c r="C18" s="15"/>
      <c r="D18" s="15"/>
      <c r="E18" s="15"/>
      <c r="F18" s="15"/>
      <c r="G18" s="15"/>
    </row>
    <row r="19" spans="1:10" ht="30.2" customHeight="1" x14ac:dyDescent="0.45">
      <c r="A19" s="110" t="s">
        <v>114</v>
      </c>
      <c r="B19" s="110"/>
      <c r="C19" s="110"/>
      <c r="D19" s="110"/>
      <c r="E19" s="110"/>
      <c r="F19" s="110"/>
      <c r="G19" s="110"/>
    </row>
    <row r="20" spans="1:10" ht="9.9499999999999993" customHeight="1" x14ac:dyDescent="0.45"/>
    <row r="21" spans="1:10" s="31" customFormat="1" ht="36" customHeight="1" x14ac:dyDescent="0.5">
      <c r="A21" s="31" t="s">
        <v>0</v>
      </c>
      <c r="B21" s="31" t="s">
        <v>1</v>
      </c>
      <c r="C21" s="32" t="s">
        <v>44</v>
      </c>
      <c r="D21" s="32" t="s">
        <v>5</v>
      </c>
      <c r="E21" s="32" t="s">
        <v>6</v>
      </c>
      <c r="F21" s="32" t="s">
        <v>7</v>
      </c>
      <c r="G21" s="49"/>
      <c r="H21" s="33"/>
      <c r="I21" s="32"/>
    </row>
    <row r="22" spans="1:10" s="48" customFormat="1" ht="30.2" customHeight="1" x14ac:dyDescent="0.45">
      <c r="A22" s="34" t="s">
        <v>65</v>
      </c>
      <c r="B22" s="34" t="s">
        <v>39</v>
      </c>
      <c r="C22" s="47">
        <v>6</v>
      </c>
      <c r="D22" s="79"/>
      <c r="E22" s="79"/>
      <c r="F22" s="47">
        <f>Parameter1!$B$1</f>
        <v>15</v>
      </c>
      <c r="G22" s="50"/>
      <c r="H22" s="61">
        <f>Parameter1!$C$1</f>
        <v>14</v>
      </c>
      <c r="I22" s="47"/>
      <c r="J22" s="47"/>
    </row>
    <row r="23" spans="1:10" s="48" customFormat="1" ht="30.2" customHeight="1" x14ac:dyDescent="0.45">
      <c r="A23" s="34" t="s">
        <v>66</v>
      </c>
      <c r="B23" s="34" t="s">
        <v>70</v>
      </c>
      <c r="C23" s="47">
        <v>3</v>
      </c>
      <c r="D23" s="79"/>
      <c r="E23" s="79"/>
      <c r="F23" s="47">
        <f>Parameter2!$B$1</f>
        <v>20</v>
      </c>
      <c r="G23" s="50"/>
      <c r="H23" s="61">
        <f>Parameter2!$C$1</f>
        <v>19</v>
      </c>
      <c r="I23" s="47"/>
      <c r="J23" s="47"/>
    </row>
    <row r="24" spans="1:10" s="48" customFormat="1" ht="30.2" customHeight="1" x14ac:dyDescent="0.45">
      <c r="A24" s="34" t="s">
        <v>67</v>
      </c>
      <c r="B24" s="34" t="s">
        <v>71</v>
      </c>
      <c r="C24" s="47">
        <v>3</v>
      </c>
      <c r="D24" s="79"/>
      <c r="E24" s="79"/>
      <c r="F24" s="47">
        <f>Parameter3!$B$1</f>
        <v>12</v>
      </c>
      <c r="G24" s="47"/>
      <c r="H24" s="61">
        <f>Parameter3!$C$1</f>
        <v>11</v>
      </c>
      <c r="I24" s="47"/>
      <c r="J24" s="47"/>
    </row>
    <row r="25" spans="1:10" s="48" customFormat="1" ht="30.2" customHeight="1" x14ac:dyDescent="0.45">
      <c r="A25" s="34" t="s">
        <v>68</v>
      </c>
      <c r="B25" s="34" t="s">
        <v>71</v>
      </c>
      <c r="C25" s="47">
        <v>3</v>
      </c>
      <c r="D25" s="79"/>
      <c r="E25" s="79"/>
      <c r="F25" s="47">
        <f>Parameter4!B1</f>
        <v>16</v>
      </c>
      <c r="G25" s="47"/>
      <c r="H25" s="61">
        <f>Parameter4!$C$1</f>
        <v>15</v>
      </c>
      <c r="I25" s="47"/>
      <c r="J25" s="47"/>
    </row>
    <row r="26" spans="1:10" s="48" customFormat="1" ht="30.2" customHeight="1" x14ac:dyDescent="0.45">
      <c r="A26" s="34" t="s">
        <v>69</v>
      </c>
      <c r="B26" s="34" t="s">
        <v>71</v>
      </c>
      <c r="C26" s="47">
        <v>4</v>
      </c>
      <c r="D26" s="79"/>
      <c r="E26" s="79"/>
      <c r="F26" s="47">
        <f>Parameter5!B1</f>
        <v>15</v>
      </c>
      <c r="G26" s="47"/>
      <c r="H26" s="61">
        <f>Parameter5!$C$1</f>
        <v>14</v>
      </c>
      <c r="I26" s="47"/>
      <c r="J26" s="47"/>
    </row>
    <row r="27" spans="1:10" s="48" customFormat="1" ht="30.2" customHeight="1" x14ac:dyDescent="0.45">
      <c r="A27" s="34" t="s">
        <v>38</v>
      </c>
      <c r="B27" s="34" t="s">
        <v>39</v>
      </c>
      <c r="C27" s="47">
        <v>3</v>
      </c>
      <c r="D27" s="79"/>
      <c r="E27" s="79"/>
      <c r="F27" s="47">
        <f>Parameter6!$B$1</f>
        <v>12</v>
      </c>
      <c r="H27" s="61">
        <f>Parameter6!$C$1</f>
        <v>11</v>
      </c>
      <c r="I27" s="47"/>
      <c r="J27" s="47"/>
    </row>
    <row r="28" spans="1:10" s="48" customFormat="1" ht="45" customHeight="1" x14ac:dyDescent="0.45">
      <c r="A28" s="34" t="s">
        <v>72</v>
      </c>
      <c r="B28" s="34" t="s">
        <v>195</v>
      </c>
      <c r="C28" s="47">
        <v>3</v>
      </c>
      <c r="D28" s="79"/>
      <c r="E28" s="79"/>
      <c r="F28" s="47">
        <f>Parameter7!B1</f>
        <v>15</v>
      </c>
      <c r="H28" s="61">
        <f>Parameter7!C1</f>
        <v>14</v>
      </c>
      <c r="I28" s="47"/>
      <c r="J28" s="47"/>
    </row>
    <row r="29" spans="1:10" s="48" customFormat="1" ht="45" customHeight="1" x14ac:dyDescent="0.45">
      <c r="A29" s="34" t="s">
        <v>73</v>
      </c>
      <c r="B29" s="34" t="s">
        <v>195</v>
      </c>
      <c r="C29" s="47">
        <v>3</v>
      </c>
      <c r="D29" s="79"/>
      <c r="E29" s="79"/>
      <c r="F29" s="47">
        <f>Parameter8!B1</f>
        <v>15</v>
      </c>
      <c r="H29" s="61">
        <f>Parameter8!C1</f>
        <v>14</v>
      </c>
      <c r="I29" s="47"/>
      <c r="J29" s="47"/>
    </row>
    <row r="30" spans="1:10" s="31" customFormat="1" ht="30.2" customHeight="1" x14ac:dyDescent="0.5">
      <c r="A30" s="34" t="s">
        <v>135</v>
      </c>
      <c r="B30" s="34" t="s">
        <v>39</v>
      </c>
      <c r="C30" s="47">
        <v>3</v>
      </c>
      <c r="D30" s="79"/>
      <c r="E30" s="79"/>
      <c r="F30" s="47">
        <f>Bittereinheiten!B1</f>
        <v>15</v>
      </c>
      <c r="G30" s="35"/>
      <c r="H30" s="36">
        <f>Bittereinheiten!C1</f>
        <v>14</v>
      </c>
    </row>
    <row r="31" spans="1:10" s="31" customFormat="1" ht="30.2" hidden="1" customHeight="1" x14ac:dyDescent="0.5">
      <c r="A31" s="34"/>
      <c r="B31" s="34"/>
      <c r="C31" s="47"/>
      <c r="D31" s="79"/>
      <c r="E31" s="79"/>
      <c r="F31" s="47"/>
      <c r="G31" s="35"/>
      <c r="H31" s="36">
        <f>Milchsre!C1</f>
        <v>11</v>
      </c>
    </row>
    <row r="32" spans="1:10" s="31" customFormat="1" ht="30.2" hidden="1" customHeight="1" x14ac:dyDescent="0.5">
      <c r="A32" s="34"/>
      <c r="B32" s="34"/>
      <c r="C32" s="47"/>
      <c r="D32" s="79"/>
      <c r="E32" s="79"/>
      <c r="F32" s="47"/>
      <c r="G32" s="35"/>
      <c r="H32" s="36">
        <f>Milchsre!C1</f>
        <v>11</v>
      </c>
    </row>
    <row r="33" spans="1:9" ht="30.2" hidden="1" customHeight="1" x14ac:dyDescent="0.5">
      <c r="A33" s="34" t="s">
        <v>156</v>
      </c>
      <c r="B33" s="34" t="s">
        <v>155</v>
      </c>
      <c r="C33" s="47">
        <v>3</v>
      </c>
      <c r="D33" s="79"/>
      <c r="E33" s="79"/>
      <c r="F33" s="47">
        <f>Diacetyl!B1</f>
        <v>2</v>
      </c>
      <c r="G33" s="35"/>
      <c r="H33" s="36">
        <f>Diacetyl!C1</f>
        <v>1</v>
      </c>
    </row>
    <row r="34" spans="1:9" ht="28.2" customHeight="1" x14ac:dyDescent="0.5">
      <c r="A34" s="12" t="s">
        <v>158</v>
      </c>
    </row>
    <row r="35" spans="1:9" ht="15" customHeight="1" x14ac:dyDescent="0.55000000000000004">
      <c r="A35" s="9"/>
    </row>
    <row r="36" spans="1:9" ht="20.100000000000001" customHeight="1" x14ac:dyDescent="0.45">
      <c r="A36" s="76" t="str">
        <f>A22</f>
        <v>Relative Dichte 20°C/20°C</v>
      </c>
      <c r="B36" s="106"/>
      <c r="C36" s="106"/>
      <c r="D36" s="106"/>
      <c r="E36" s="106"/>
      <c r="F36" s="106"/>
      <c r="G36" s="106"/>
      <c r="H36" s="106"/>
      <c r="I36" s="17" t="b">
        <f>ISBLANK(VLOOKUP(F22,Parameter1!A3:C23,3))</f>
        <v>1</v>
      </c>
    </row>
    <row r="37" spans="1:9" ht="28.2" customHeight="1" x14ac:dyDescent="0.45">
      <c r="A37" s="16" t="str">
        <f>IF(F22=H22,"bitte eingeben:",IF(I36,"","Art der Modifikation:"))</f>
        <v/>
      </c>
      <c r="B37" s="107"/>
      <c r="C37" s="107"/>
      <c r="D37" s="107"/>
      <c r="E37" s="107"/>
      <c r="F37" s="107"/>
      <c r="G37" s="107"/>
      <c r="H37" s="107"/>
      <c r="I37" s="17"/>
    </row>
    <row r="38" spans="1:9" ht="20.100000000000001" customHeight="1" x14ac:dyDescent="0.45">
      <c r="A38" s="76" t="str">
        <f>A23</f>
        <v>Alkohol</v>
      </c>
      <c r="B38" s="106"/>
      <c r="C38" s="106"/>
      <c r="D38" s="106"/>
      <c r="E38" s="106"/>
      <c r="F38" s="106"/>
      <c r="G38" s="106"/>
      <c r="H38" s="106"/>
      <c r="I38" s="17" t="b">
        <f>ISBLANK(VLOOKUP(F23,Parameter2!A3:C28,3))</f>
        <v>1</v>
      </c>
    </row>
    <row r="39" spans="1:9" ht="28.2" customHeight="1" x14ac:dyDescent="0.45">
      <c r="A39" s="16" t="str">
        <f>IF(F23=H23,"bitte eingeben:",IF(I38,"","Art der Modifikation:"))</f>
        <v/>
      </c>
      <c r="B39" s="101"/>
      <c r="C39" s="101"/>
      <c r="D39" s="101"/>
      <c r="E39" s="101"/>
      <c r="F39" s="101"/>
      <c r="G39" s="101"/>
      <c r="H39" s="101"/>
      <c r="I39" s="17"/>
    </row>
    <row r="40" spans="1:9" ht="20.100000000000001" customHeight="1" x14ac:dyDescent="0.45">
      <c r="A40" s="76" t="str">
        <f>A24</f>
        <v>Extrakt scheinbar</v>
      </c>
      <c r="B40" s="106"/>
      <c r="C40" s="106"/>
      <c r="D40" s="106"/>
      <c r="E40" s="106"/>
      <c r="F40" s="106"/>
      <c r="G40" s="106"/>
      <c r="H40" s="106"/>
      <c r="I40" s="17" t="b">
        <f>ISBLANK(VLOOKUP(F24,Parameter3!A3:C20,3))</f>
        <v>1</v>
      </c>
    </row>
    <row r="41" spans="1:9" ht="28.2" customHeight="1" x14ac:dyDescent="0.45">
      <c r="A41" s="16" t="str">
        <f>IF(F24=H24,"bitte eingeben:",IF(I40,"","Art der Modifikation:"))</f>
        <v/>
      </c>
      <c r="B41" s="101"/>
      <c r="C41" s="101"/>
      <c r="D41" s="101"/>
      <c r="E41" s="101"/>
      <c r="F41" s="101"/>
      <c r="G41" s="101"/>
      <c r="H41" s="101"/>
      <c r="I41" s="17"/>
    </row>
    <row r="42" spans="1:9" ht="20.100000000000001" customHeight="1" x14ac:dyDescent="0.45">
      <c r="A42" s="76" t="str">
        <f>A25</f>
        <v>Extrakt wirklich</v>
      </c>
      <c r="B42" s="106"/>
      <c r="C42" s="106"/>
      <c r="D42" s="106"/>
      <c r="E42" s="106"/>
      <c r="F42" s="106"/>
      <c r="G42" s="106"/>
      <c r="H42" s="106"/>
      <c r="I42" s="17" t="b">
        <f>ISBLANK(VLOOKUP(F25,Parameter4!A3:C27,3))</f>
        <v>1</v>
      </c>
    </row>
    <row r="43" spans="1:9" ht="28.2" customHeight="1" x14ac:dyDescent="0.45">
      <c r="A43" s="16" t="str">
        <f>IF(F25=H25,"bitte eingeben:",IF(I42,"","Art der Modifikation:"))</f>
        <v/>
      </c>
      <c r="B43" s="101"/>
      <c r="C43" s="101"/>
      <c r="D43" s="101"/>
      <c r="E43" s="101"/>
      <c r="F43" s="101"/>
      <c r="G43" s="101"/>
      <c r="H43" s="101"/>
      <c r="I43" s="17"/>
    </row>
    <row r="44" spans="1:9" ht="20.100000000000001" customHeight="1" x14ac:dyDescent="0.45">
      <c r="A44" s="76" t="str">
        <f>A26</f>
        <v>Stammwürze</v>
      </c>
      <c r="B44" s="102"/>
      <c r="C44" s="102"/>
      <c r="D44" s="102"/>
      <c r="E44" s="102"/>
      <c r="F44" s="102"/>
      <c r="G44" s="102"/>
      <c r="H44" s="102"/>
      <c r="I44" s="17" t="b">
        <f>ISBLANK(VLOOKUP(F26,Parameter5!A3:C28,3))</f>
        <v>1</v>
      </c>
    </row>
    <row r="45" spans="1:9" ht="28.2" customHeight="1" x14ac:dyDescent="0.45">
      <c r="A45" s="16" t="str">
        <f>IF(F26=H26,"bitte eingeben:",IF(I44,"","Art der Modifikation:"))</f>
        <v/>
      </c>
      <c r="B45" s="101"/>
      <c r="C45" s="101"/>
      <c r="D45" s="101"/>
      <c r="E45" s="101"/>
      <c r="F45" s="101"/>
      <c r="G45" s="101"/>
      <c r="H45" s="101"/>
      <c r="I45" s="17"/>
    </row>
    <row r="46" spans="1:9" ht="20.100000000000001" customHeight="1" x14ac:dyDescent="0.45">
      <c r="A46" s="76" t="str">
        <f>A27</f>
        <v>pH-Wert</v>
      </c>
      <c r="B46" s="105"/>
      <c r="C46" s="105"/>
      <c r="D46" s="105"/>
      <c r="E46" s="105"/>
      <c r="F46" s="105"/>
      <c r="G46" s="105"/>
      <c r="H46" s="105"/>
      <c r="I46" s="17" t="b">
        <f>ISBLANK(VLOOKUP(F27,Parameter6!A3:C19,3))</f>
        <v>1</v>
      </c>
    </row>
    <row r="47" spans="1:9" ht="28.2" customHeight="1" x14ac:dyDescent="0.45">
      <c r="A47" s="16" t="str">
        <f>IF(F27=H27,"bitte eingeben:",IF(I46,"","Art der Modifikation:"))</f>
        <v/>
      </c>
      <c r="B47" s="104"/>
      <c r="C47" s="104"/>
      <c r="D47" s="104"/>
      <c r="E47" s="104"/>
      <c r="F47" s="104"/>
      <c r="G47" s="104"/>
      <c r="H47" s="104"/>
      <c r="I47" s="17"/>
    </row>
    <row r="48" spans="1:9" ht="35.1" customHeight="1" x14ac:dyDescent="0.45">
      <c r="A48" s="76" t="str">
        <f>A28</f>
        <v>Titrierbare Gesamtsäure
bis pH-Wert 7,0 - als Milchsäure</v>
      </c>
      <c r="B48" s="102"/>
      <c r="C48" s="102"/>
      <c r="D48" s="102"/>
      <c r="E48" s="102"/>
      <c r="F48" s="102"/>
      <c r="G48" s="102"/>
      <c r="H48" s="102"/>
      <c r="I48" s="17" t="b">
        <f>ISBLANK(VLOOKUP(F28,Parameter7!A3:C31,3))</f>
        <v>1</v>
      </c>
    </row>
    <row r="49" spans="1:9" ht="28.2" customHeight="1" x14ac:dyDescent="0.45">
      <c r="A49" s="16" t="str">
        <f>IF(F28=H28,"bitte eingeben:",IF(I48,"","Art der Modifikation:"))</f>
        <v/>
      </c>
      <c r="B49" s="104"/>
      <c r="C49" s="104"/>
      <c r="D49" s="104"/>
      <c r="E49" s="104"/>
      <c r="F49" s="104"/>
      <c r="G49" s="104"/>
      <c r="H49" s="104"/>
      <c r="I49" s="17"/>
    </row>
    <row r="50" spans="1:9" ht="35.1" customHeight="1" x14ac:dyDescent="0.45">
      <c r="A50" s="76" t="str">
        <f>A29</f>
        <v>Titrierbare Gesamtsäure
bis pH-Wert 8,1 - als Milchsäure</v>
      </c>
      <c r="B50" s="102"/>
      <c r="C50" s="102"/>
      <c r="D50" s="102"/>
      <c r="E50" s="102"/>
      <c r="F50" s="102"/>
      <c r="G50" s="102"/>
      <c r="H50" s="102"/>
      <c r="I50" s="17" t="b">
        <f>ISBLANK(VLOOKUP(F29,Parameter8!A3:C39,3))</f>
        <v>1</v>
      </c>
    </row>
    <row r="51" spans="1:9" ht="28.2" customHeight="1" x14ac:dyDescent="0.45">
      <c r="A51" s="16" t="str">
        <f>IF(F29=H29,"bitte eingeben:",IF(I50,"","Art der Modifikation:"))</f>
        <v/>
      </c>
      <c r="B51" s="104"/>
      <c r="C51" s="104"/>
      <c r="D51" s="104"/>
      <c r="E51" s="104"/>
      <c r="F51" s="104"/>
      <c r="G51" s="104"/>
      <c r="H51" s="104"/>
      <c r="I51" s="17"/>
    </row>
    <row r="52" spans="1:9" ht="33" hidden="1" customHeight="1" x14ac:dyDescent="0.5">
      <c r="A52" s="12" t="s">
        <v>159</v>
      </c>
    </row>
    <row r="53" spans="1:9" ht="15" hidden="1" customHeight="1" x14ac:dyDescent="0.55000000000000004">
      <c r="A53" s="9"/>
    </row>
    <row r="54" spans="1:9" ht="20.100000000000001" customHeight="1" x14ac:dyDescent="0.5">
      <c r="A54" s="77" t="str">
        <f>A30</f>
        <v>Bittereinheiten</v>
      </c>
      <c r="B54" s="102"/>
      <c r="C54" s="102"/>
      <c r="D54" s="102"/>
      <c r="E54" s="102"/>
      <c r="F54" s="102"/>
      <c r="G54" s="102"/>
      <c r="H54" s="102"/>
      <c r="I54" s="17" t="b">
        <f>ISBLANK(VLOOKUP(F30,Bittereinheiten!A3:C45,3))</f>
        <v>1</v>
      </c>
    </row>
    <row r="55" spans="1:9" ht="28.2" customHeight="1" x14ac:dyDescent="0.45">
      <c r="A55" s="70" t="str">
        <f>IF(F30=H30,"bitte eingeben:",IF(I54,"","Art der Modifikation:"))</f>
        <v/>
      </c>
      <c r="B55" s="104"/>
      <c r="C55" s="104"/>
      <c r="D55" s="104"/>
      <c r="E55" s="104"/>
      <c r="F55" s="104"/>
      <c r="G55" s="104"/>
      <c r="H55" s="104"/>
    </row>
    <row r="56" spans="1:9" ht="20.100000000000001" hidden="1" customHeight="1" x14ac:dyDescent="0.5">
      <c r="A56" s="69" t="str">
        <f>A33</f>
        <v>Diacetyl</v>
      </c>
      <c r="B56" s="102"/>
      <c r="C56" s="102"/>
      <c r="D56" s="102"/>
      <c r="E56" s="102"/>
      <c r="F56" s="102"/>
      <c r="G56" s="102"/>
      <c r="H56" s="102"/>
      <c r="I56" s="17" t="b">
        <f>ISBLANK(VLOOKUP(F33,Diacetyl!A3:C4,3))</f>
        <v>1</v>
      </c>
    </row>
    <row r="57" spans="1:9" ht="33" hidden="1" customHeight="1" x14ac:dyDescent="0.45">
      <c r="A57" s="70" t="str">
        <f>IF(F33=H33,"bitte eingeben:",IF(I56,"","Art der Modifikation:"))</f>
        <v/>
      </c>
      <c r="B57" s="103"/>
      <c r="C57" s="103"/>
      <c r="D57" s="103"/>
      <c r="E57" s="103"/>
      <c r="F57" s="103"/>
      <c r="G57" s="103"/>
      <c r="H57" s="103"/>
    </row>
    <row r="58" spans="1:9" ht="28.2" hidden="1" customHeight="1" x14ac:dyDescent="0.5">
      <c r="A58" s="12" t="s">
        <v>159</v>
      </c>
    </row>
    <row r="59" spans="1:9" ht="15" hidden="1" customHeight="1" x14ac:dyDescent="0.45"/>
    <row r="60" spans="1:9" ht="20.100000000000001" hidden="1" customHeight="1" x14ac:dyDescent="0.45">
      <c r="A60" s="76" t="s">
        <v>196</v>
      </c>
      <c r="B60" s="106"/>
      <c r="C60" s="106"/>
      <c r="D60" s="106"/>
      <c r="E60" s="106"/>
      <c r="F60" s="106"/>
      <c r="G60" s="106"/>
      <c r="H60" s="106"/>
      <c r="I60" s="17" t="b">
        <f>ISBLANK(VLOOKUP(F31,Milchsre!A3:C14,3))</f>
        <v>0</v>
      </c>
    </row>
    <row r="61" spans="1:9" ht="28.2" hidden="1" customHeight="1" x14ac:dyDescent="0.45">
      <c r="A61" s="16" t="str">
        <f>IF(F31=H31,"bitte eingeben:",IF(I60,"","Art der Modifikation:"))</f>
        <v>Art der Modifikation:</v>
      </c>
      <c r="B61" s="107"/>
      <c r="C61" s="107"/>
      <c r="D61" s="107"/>
      <c r="E61" s="107"/>
      <c r="F61" s="107"/>
      <c r="G61" s="107"/>
      <c r="H61" s="107"/>
      <c r="I61" s="17"/>
    </row>
    <row r="62" spans="1:9" ht="20.100000000000001" hidden="1" customHeight="1" x14ac:dyDescent="0.45">
      <c r="A62" s="76" t="s">
        <v>197</v>
      </c>
      <c r="B62" s="106"/>
      <c r="C62" s="106"/>
      <c r="D62" s="106"/>
      <c r="E62" s="106"/>
      <c r="F62" s="106"/>
      <c r="G62" s="106"/>
      <c r="H62" s="106"/>
      <c r="I62" s="17" t="b">
        <f>ISBLANK(VLOOKUP(F32,Milchsre!A3:C14,3))</f>
        <v>0</v>
      </c>
    </row>
    <row r="63" spans="1:9" ht="28.2" hidden="1" customHeight="1" x14ac:dyDescent="0.45">
      <c r="A63" s="16" t="str">
        <f>IF(F32=H32,"bitte eingeben:",IF(I62,"","Art der Modifikation:"))</f>
        <v>Art der Modifikation:</v>
      </c>
      <c r="B63" s="101"/>
      <c r="C63" s="101"/>
      <c r="D63" s="101"/>
      <c r="E63" s="101"/>
      <c r="F63" s="101"/>
      <c r="G63" s="101"/>
      <c r="H63" s="101"/>
      <c r="I63" s="17"/>
    </row>
    <row r="64" spans="1:9" hidden="1" x14ac:dyDescent="0.45"/>
  </sheetData>
  <sheetProtection algorithmName="SHA-512" hashValue="Wb99prJ9sBGUK50A4AeyVCytF7xu/6+iHAdg2kkebjI1m4JrTL3Mit8GV7dKVdHSNW8b8OFYdo7jKKzsr3GQgg==" saltValue="JAAbqJU4mSKqjKCJw0RKgw==" spinCount="100000" sheet="1" objects="1" scenarios="1"/>
  <mergeCells count="35">
    <mergeCell ref="B60:H60"/>
    <mergeCell ref="B61:H61"/>
    <mergeCell ref="B62:H62"/>
    <mergeCell ref="B63:H63"/>
    <mergeCell ref="A11:G11"/>
    <mergeCell ref="B47:H47"/>
    <mergeCell ref="A14:G14"/>
    <mergeCell ref="B36:H36"/>
    <mergeCell ref="A15:H15"/>
    <mergeCell ref="A19:G19"/>
    <mergeCell ref="B42:H42"/>
    <mergeCell ref="B38:H38"/>
    <mergeCell ref="B37:H37"/>
    <mergeCell ref="A13:G13"/>
    <mergeCell ref="B40:H40"/>
    <mergeCell ref="A12:G12"/>
    <mergeCell ref="B41:H41"/>
    <mergeCell ref="B44:H44"/>
    <mergeCell ref="B43:H43"/>
    <mergeCell ref="B39:H39"/>
    <mergeCell ref="B57:H57"/>
    <mergeCell ref="B50:H50"/>
    <mergeCell ref="B51:H51"/>
    <mergeCell ref="B48:H48"/>
    <mergeCell ref="B45:H45"/>
    <mergeCell ref="B55:H55"/>
    <mergeCell ref="B56:H56"/>
    <mergeCell ref="B54:H54"/>
    <mergeCell ref="B49:H49"/>
    <mergeCell ref="B46:H46"/>
    <mergeCell ref="E3:F3"/>
    <mergeCell ref="A7:G7"/>
    <mergeCell ref="A8:G8"/>
    <mergeCell ref="A9:G9"/>
    <mergeCell ref="A10:G10"/>
  </mergeCells>
  <phoneticPr fontId="0" type="noConversion"/>
  <conditionalFormatting sqref="B37:H37">
    <cfRule type="expression" dxfId="31" priority="24" stopIfTrue="1">
      <formula>OR($F$22-$H$22=0,NOT(I36))</formula>
    </cfRule>
  </conditionalFormatting>
  <conditionalFormatting sqref="B39:H39">
    <cfRule type="expression" dxfId="30" priority="25" stopIfTrue="1">
      <formula>OR($F$23-$H$23=0,NOT(I38))</formula>
    </cfRule>
  </conditionalFormatting>
  <conditionalFormatting sqref="B41:H41">
    <cfRule type="expression" dxfId="29" priority="26" stopIfTrue="1">
      <formula>OR($F$24-$H$24=0,NOT(I40))</formula>
    </cfRule>
  </conditionalFormatting>
  <conditionalFormatting sqref="B43:H43">
    <cfRule type="expression" dxfId="28" priority="27" stopIfTrue="1">
      <formula>OR($F$25-$H$25=0,NOT(I42))</formula>
    </cfRule>
  </conditionalFormatting>
  <conditionalFormatting sqref="B44:H44">
    <cfRule type="expression" dxfId="27" priority="13" stopIfTrue="1">
      <formula>$H$22-5=0</formula>
    </cfRule>
  </conditionalFormatting>
  <conditionalFormatting sqref="B45:H45">
    <cfRule type="expression" dxfId="26" priority="28" stopIfTrue="1">
      <formula>OR($F$26-$H$26=0,NOT(I44))</formula>
    </cfRule>
  </conditionalFormatting>
  <conditionalFormatting sqref="B46:H46">
    <cfRule type="expression" dxfId="25" priority="14" stopIfTrue="1">
      <formula>$I$22-3=0</formula>
    </cfRule>
  </conditionalFormatting>
  <conditionalFormatting sqref="B47:H47">
    <cfRule type="expression" dxfId="24" priority="29" stopIfTrue="1">
      <formula>OR($F$27-$H$27=0,NOT(I46))</formula>
    </cfRule>
  </conditionalFormatting>
  <conditionalFormatting sqref="B48:H48 B50:H50">
    <cfRule type="expression" dxfId="23" priority="15" stopIfTrue="1">
      <formula>$I$22-10=0</formula>
    </cfRule>
  </conditionalFormatting>
  <conditionalFormatting sqref="B49:H49">
    <cfRule type="expression" dxfId="22" priority="30" stopIfTrue="1">
      <formula>OR($F$28-$H$28=0,NOT(I48))</formula>
    </cfRule>
  </conditionalFormatting>
  <conditionalFormatting sqref="B51:H51">
    <cfRule type="expression" dxfId="21" priority="31" stopIfTrue="1">
      <formula>OR($F$29-$H$29=0,NOT(I50))</formula>
    </cfRule>
  </conditionalFormatting>
  <conditionalFormatting sqref="B55:H55">
    <cfRule type="expression" dxfId="20" priority="32" stopIfTrue="1">
      <formula>OR($F$30-$H$30=0,NOT(I54))</formula>
    </cfRule>
  </conditionalFormatting>
  <conditionalFormatting sqref="B57:H57">
    <cfRule type="expression" dxfId="19" priority="5" stopIfTrue="1">
      <formula>OR($F$33-$H$33=0,NOT(I56))</formula>
    </cfRule>
  </conditionalFormatting>
  <conditionalFormatting sqref="B61:H61">
    <cfRule type="expression" dxfId="18" priority="3" stopIfTrue="1">
      <formula>OR($F$31-$H$31=0,NOT(I60))</formula>
    </cfRule>
  </conditionalFormatting>
  <conditionalFormatting sqref="B63:H63">
    <cfRule type="expression" dxfId="17" priority="4" stopIfTrue="1">
      <formula>OR($F$32-$H$32=0,NOT(I62))</formula>
    </cfRule>
  </conditionalFormatting>
  <conditionalFormatting sqref="F22">
    <cfRule type="expression" dxfId="16" priority="17" stopIfTrue="1">
      <formula>$F$22-$H$22=1</formula>
    </cfRule>
  </conditionalFormatting>
  <conditionalFormatting sqref="F23">
    <cfRule type="expression" dxfId="15" priority="18" stopIfTrue="1">
      <formula>$F$23-$H$23=1</formula>
    </cfRule>
  </conditionalFormatting>
  <conditionalFormatting sqref="F24">
    <cfRule type="expression" dxfId="14" priority="19" stopIfTrue="1">
      <formula>$F$24-$H$24=1</formula>
    </cfRule>
  </conditionalFormatting>
  <conditionalFormatting sqref="F25">
    <cfRule type="expression" dxfId="13" priority="20" stopIfTrue="1">
      <formula>$F$25-$H$25=1</formula>
    </cfRule>
  </conditionalFormatting>
  <conditionalFormatting sqref="F26">
    <cfRule type="expression" dxfId="12" priority="21" stopIfTrue="1">
      <formula>$F$26-$H$26=1</formula>
    </cfRule>
  </conditionalFormatting>
  <conditionalFormatting sqref="F27">
    <cfRule type="expression" dxfId="11" priority="22" stopIfTrue="1">
      <formula>$F$27-$H$27=1</formula>
    </cfRule>
  </conditionalFormatting>
  <conditionalFormatting sqref="F28">
    <cfRule type="expression" dxfId="10" priority="23" stopIfTrue="1">
      <formula>$F$28-$H$28=1</formula>
    </cfRule>
  </conditionalFormatting>
  <conditionalFormatting sqref="F29">
    <cfRule type="expression" dxfId="9" priority="34" stopIfTrue="1">
      <formula>$F$29-$H$29=1</formula>
    </cfRule>
  </conditionalFormatting>
  <conditionalFormatting sqref="F30">
    <cfRule type="expression" dxfId="8" priority="33" stopIfTrue="1">
      <formula>$F$30-$H$30=1</formula>
    </cfRule>
  </conditionalFormatting>
  <conditionalFormatting sqref="F31">
    <cfRule type="expression" dxfId="7" priority="2" stopIfTrue="1">
      <formula>$F$31-$H$31=1</formula>
    </cfRule>
  </conditionalFormatting>
  <conditionalFormatting sqref="F32">
    <cfRule type="expression" dxfId="6" priority="1" stopIfTrue="1">
      <formula>$F$32-$H$32=1</formula>
    </cfRule>
  </conditionalFormatting>
  <conditionalFormatting sqref="F33">
    <cfRule type="expression" dxfId="5" priority="7" stopIfTrue="1">
      <formula>$F$33-$H$33=1</formula>
    </cfRule>
  </conditionalFormatting>
  <conditionalFormatting sqref="G22:G26">
    <cfRule type="cellIs" dxfId="4" priority="16" stopIfTrue="1" operator="equal">
      <formula>10</formula>
    </cfRule>
  </conditionalFormatting>
  <conditionalFormatting sqref="G30:G33">
    <cfRule type="cellIs" dxfId="3" priority="6" stopIfTrue="1" operator="equal">
      <formula>10</formula>
    </cfRule>
  </conditionalFormatting>
  <conditionalFormatting sqref="H22:H25 H28:H29">
    <cfRule type="cellIs" dxfId="2" priority="10" stopIfTrue="1" operator="equal">
      <formula>6</formula>
    </cfRule>
  </conditionalFormatting>
  <conditionalFormatting sqref="I22:I29">
    <cfRule type="cellIs" dxfId="1" priority="12" stopIfTrue="1" operator="equal">
      <formula>11</formula>
    </cfRule>
  </conditionalFormatting>
  <conditionalFormatting sqref="J22:J29">
    <cfRule type="cellIs" dxfId="0" priority="11" stopIfTrue="1" operator="equal">
      <formula>15</formula>
    </cfRule>
  </conditionalFormatting>
  <hyperlinks>
    <hyperlink ref="B4" r:id="rId1" xr:uid="{00000000-0004-0000-0800-000000000000}"/>
  </hyperlinks>
  <pageMargins left="0.59055118110236227" right="0.59055118110236227" top="0.6692913385826772" bottom="0.39370078740157483" header="0.39370078740157483"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35</xdr:row>
                    <xdr:rowOff>38100</xdr:rowOff>
                  </from>
                  <to>
                    <xdr:col>7</xdr:col>
                    <xdr:colOff>334433</xdr:colOff>
                    <xdr:row>35</xdr:row>
                    <xdr:rowOff>237067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21167</xdr:colOff>
                    <xdr:row>37</xdr:row>
                    <xdr:rowOff>16933</xdr:rowOff>
                  </from>
                  <to>
                    <xdr:col>7</xdr:col>
                    <xdr:colOff>334433</xdr:colOff>
                    <xdr:row>37</xdr:row>
                    <xdr:rowOff>220133</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21167</xdr:colOff>
                    <xdr:row>39</xdr:row>
                    <xdr:rowOff>38100</xdr:rowOff>
                  </from>
                  <to>
                    <xdr:col>7</xdr:col>
                    <xdr:colOff>334433</xdr:colOff>
                    <xdr:row>39</xdr:row>
                    <xdr:rowOff>237067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21167</xdr:colOff>
                    <xdr:row>41</xdr:row>
                    <xdr:rowOff>38100</xdr:rowOff>
                  </from>
                  <to>
                    <xdr:col>7</xdr:col>
                    <xdr:colOff>334433</xdr:colOff>
                    <xdr:row>41</xdr:row>
                    <xdr:rowOff>237067</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21167</xdr:colOff>
                    <xdr:row>43</xdr:row>
                    <xdr:rowOff>38100</xdr:rowOff>
                  </from>
                  <to>
                    <xdr:col>7</xdr:col>
                    <xdr:colOff>334433</xdr:colOff>
                    <xdr:row>43</xdr:row>
                    <xdr:rowOff>237067</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21167</xdr:colOff>
                    <xdr:row>45</xdr:row>
                    <xdr:rowOff>38100</xdr:rowOff>
                  </from>
                  <to>
                    <xdr:col>7</xdr:col>
                    <xdr:colOff>334433</xdr:colOff>
                    <xdr:row>45</xdr:row>
                    <xdr:rowOff>237067</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21167</xdr:colOff>
                    <xdr:row>47</xdr:row>
                    <xdr:rowOff>38100</xdr:rowOff>
                  </from>
                  <to>
                    <xdr:col>7</xdr:col>
                    <xdr:colOff>334433</xdr:colOff>
                    <xdr:row>47</xdr:row>
                    <xdr:rowOff>237067</xdr:rowOff>
                  </to>
                </anchor>
              </controlPr>
            </control>
          </mc:Choice>
        </mc:AlternateContent>
        <mc:AlternateContent xmlns:mc="http://schemas.openxmlformats.org/markup-compatibility/2006">
          <mc:Choice Requires="x14">
            <control shapeId="2118" r:id="rId12" name="Drop Down 70">
              <controlPr locked="0" defaultSize="0" autoLine="0" autoPict="0">
                <anchor moveWithCells="1">
                  <from>
                    <xdr:col>1</xdr:col>
                    <xdr:colOff>21167</xdr:colOff>
                    <xdr:row>49</xdr:row>
                    <xdr:rowOff>38100</xdr:rowOff>
                  </from>
                  <to>
                    <xdr:col>7</xdr:col>
                    <xdr:colOff>334433</xdr:colOff>
                    <xdr:row>49</xdr:row>
                    <xdr:rowOff>237067</xdr:rowOff>
                  </to>
                </anchor>
              </controlPr>
            </control>
          </mc:Choice>
        </mc:AlternateContent>
        <mc:AlternateContent xmlns:mc="http://schemas.openxmlformats.org/markup-compatibility/2006">
          <mc:Choice Requires="x14">
            <control shapeId="2121" r:id="rId13" name="Drop Down 73">
              <controlPr locked="0" defaultSize="0" autoLine="0" autoPict="0">
                <anchor moveWithCells="1">
                  <from>
                    <xdr:col>6</xdr:col>
                    <xdr:colOff>8467</xdr:colOff>
                    <xdr:row>15</xdr:row>
                    <xdr:rowOff>46567</xdr:rowOff>
                  </from>
                  <to>
                    <xdr:col>7</xdr:col>
                    <xdr:colOff>0</xdr:colOff>
                    <xdr:row>15</xdr:row>
                    <xdr:rowOff>325967</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1</xdr:col>
                    <xdr:colOff>21167</xdr:colOff>
                    <xdr:row>53</xdr:row>
                    <xdr:rowOff>38100</xdr:rowOff>
                  </from>
                  <to>
                    <xdr:col>7</xdr:col>
                    <xdr:colOff>334433</xdr:colOff>
                    <xdr:row>53</xdr:row>
                    <xdr:rowOff>237067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9</vt:i4>
      </vt:variant>
    </vt:vector>
  </HeadingPairs>
  <TitlesOfParts>
    <vt:vector size="30"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Milchsre</vt:lpstr>
      <vt:lpstr>Parameter1</vt:lpstr>
      <vt:lpstr>Parameter2</vt:lpstr>
      <vt:lpstr>Parameter3</vt:lpstr>
      <vt:lpstr>Parameter4</vt:lpstr>
      <vt:lpstr>Parameter5</vt:lpstr>
      <vt:lpstr>Parameter6</vt:lpstr>
      <vt:lpstr>Parameter7</vt:lpstr>
      <vt:lpstr>Parameter8</vt:lpstr>
      <vt:lpstr>Bittereinheiten</vt:lpstr>
      <vt:lpstr>Diacetyl</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2023-07-03T19:08:24Z</cp:lastPrinted>
  <dcterms:created xsi:type="dcterms:W3CDTF">2005-02-14T18:41:01Z</dcterms:created>
  <dcterms:modified xsi:type="dcterms:W3CDTF">2023-07-03T19:51:27Z</dcterms:modified>
</cp:coreProperties>
</file>