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5B5AA204-9365-483E-B543-4F9C16E3B5DF}" xr6:coauthVersionLast="47" xr6:coauthVersionMax="47" xr10:uidLastSave="{00000000-0000-0000-0000-000000000000}"/>
  <workbookProtection workbookAlgorithmName="SHA-512" workbookHashValue="tMqvsTvEb6K6xQbm6DHOdIdwaGlsmU/NeVV5pKLt9LpkwvCH1oL56gHCDSlfvDqOL/yoKd2Xj40E1TIXTyTVNg==" workbookSaltValue="a6Qc/AN4AmhEewGr8uARpQ==" workbookSpinCount="100000" lockStructure="1"/>
  <bookViews>
    <workbookView xWindow="-93" yWindow="-93" windowWidth="25786" windowHeight="13986" activeTab="6" xr2:uid="{00000000-000D-0000-FFFF-FFFF00000000}"/>
  </bookViews>
  <sheets>
    <sheet name="Significance" sheetId="68" r:id="rId1"/>
    <sheet name="Reporting" sheetId="69" r:id="rId2"/>
    <sheet name="Auswertung" sheetId="70" r:id="rId3"/>
    <sheet name="Datenübernahme" sheetId="71" r:id="rId4"/>
    <sheet name="Signifikanz" sheetId="72" r:id="rId5"/>
    <sheet name="Ausfüllhinweise" sheetId="73" r:id="rId6"/>
    <sheet name="Kontakt" sheetId="63" r:id="rId7"/>
    <sheet name="Teilnehmerdaten" sheetId="62" state="hidden" r:id="rId8"/>
    <sheet name="Ergebnisse" sheetId="5" r:id="rId9"/>
    <sheet name="Mitteilungen" sheetId="15" r:id="rId10"/>
    <sheet name="Elemente" sheetId="64" state="hidden" r:id="rId11"/>
    <sheet name="aw" sheetId="65" state="hidden" r:id="rId12"/>
    <sheet name="Wasser" sheetId="18" state="hidden" r:id="rId13"/>
    <sheet name="Asche" sheetId="23" state="hidden" r:id="rId14"/>
    <sheet name="Rohprotein" sheetId="21" state="hidden" r:id="rId15"/>
    <sheet name="Fett" sheetId="22" state="hidden" r:id="rId16"/>
    <sheet name="Fett_gesaettigt" sheetId="66" state="hidden" r:id="rId17"/>
    <sheet name="HBZ" sheetId="37" state="hidden" r:id="rId18"/>
    <sheet name="Buttersre" sheetId="38" state="hidden" r:id="rId19"/>
    <sheet name="BSME" sheetId="39" state="hidden" r:id="rId20"/>
    <sheet name="Stärke" sheetId="24" state="hidden" r:id="rId21"/>
    <sheet name="Saccharose" sheetId="40" state="hidden" r:id="rId22"/>
    <sheet name="Cholesterin" sheetId="25" state="hidden" r:id="rId23"/>
    <sheet name="Gesamtsterine" sheetId="26" state="hidden" r:id="rId24"/>
    <sheet name="Ballaststoffe" sheetId="50" state="hidden" r:id="rId25"/>
    <sheet name="Kochsalz" sheetId="61" state="hidden" r:id="rId26"/>
  </sheets>
  <externalReferences>
    <externalReference r:id="rId27"/>
    <externalReference r:id="rId28"/>
    <externalReference r:id="rId29"/>
    <externalReference r:id="rId30"/>
    <externalReference r:id="rId31"/>
    <externalReference r:id="rId32"/>
    <externalReference r:id="rId33"/>
    <externalReference r:id="rId34"/>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16">#REF!</definedName>
    <definedName name="Daten">#REF!</definedName>
    <definedName name="_xlnm.Print_Area" localSheetId="3">Datenübernahme!$A$1:$C$8</definedName>
    <definedName name="_xlnm.Print_Area" localSheetId="8">Ergebnisse!$A$1:$I$92</definedName>
    <definedName name="_xlnm.Print_Area" localSheetId="4">Signifikanz!$A$1:$C$10</definedName>
    <definedName name="Elemente">[1]Parameter2!$B$3:$B$18</definedName>
    <definedName name="MBlei" localSheetId="5">#REF!</definedName>
    <definedName name="MBlei" localSheetId="1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10">#REF!</definedName>
    <definedName name="Parameter2" localSheetId="16">#REF!</definedName>
    <definedName name="Parameter2" localSheetId="6">#REF!</definedName>
    <definedName name="Parameter2">Rohprotein!$B$6:$B$21</definedName>
    <definedName name="Parameter2alt" localSheetId="5">#REF!</definedName>
    <definedName name="Parameter2alt" localSheetId="16">#REF!</definedName>
    <definedName name="Parameter2alt">#REF!</definedName>
    <definedName name="test" localSheetId="5">[3]Parameter2!$B$3:$B$18</definedName>
    <definedName name="test" localSheetId="2">[7]Parameter2!$B$3:$B$18</definedName>
    <definedName name="test" localSheetId="10">[2]Parameter2!$B$3:$B$18</definedName>
    <definedName name="test" localSheetId="16">[4]Parameter2!$B$3:$B$18</definedName>
    <definedName name="test" localSheetId="25">[3]Parameter2!$B$3:$B$18</definedName>
    <definedName name="test" localSheetId="6">[5]Parameter2!$B$3:$B$18</definedName>
    <definedName name="test" localSheetId="1">[1]Parameter2!$B$3:$B$18</definedName>
    <definedName name="test">[2]Parameter2!$B$3:$B$18</definedName>
    <definedName name="test1" localSheetId="5">[5]Parameter2!$B$3:$B$18</definedName>
    <definedName name="test1">[8]Parameter2!$B$3:$B$18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5" l="1"/>
  <c r="B11" i="62" l="1"/>
  <c r="B10" i="62"/>
  <c r="F5" i="5" l="1"/>
  <c r="F4" i="5"/>
  <c r="B15" i="62" l="1"/>
  <c r="C15" i="62"/>
  <c r="B16" i="62"/>
  <c r="C16" i="62"/>
  <c r="B17" i="62"/>
  <c r="C17" i="62"/>
  <c r="B18" i="62"/>
  <c r="C18" i="62"/>
  <c r="B19" i="62"/>
  <c r="C19" i="62"/>
  <c r="B20" i="62"/>
  <c r="C20" i="62"/>
  <c r="B21" i="62"/>
  <c r="C21" i="62"/>
  <c r="B22" i="62"/>
  <c r="C22" i="62"/>
  <c r="B23" i="62"/>
  <c r="C23" i="62"/>
  <c r="B24" i="62"/>
  <c r="C24" i="62"/>
  <c r="B25" i="62"/>
  <c r="C25" i="62"/>
  <c r="B26" i="62"/>
  <c r="C26" i="62"/>
  <c r="B27" i="62"/>
  <c r="C27" i="62"/>
  <c r="B28" i="62"/>
  <c r="C28" i="62"/>
  <c r="B29" i="62"/>
  <c r="C29" i="62"/>
  <c r="B30" i="62"/>
  <c r="C30" i="62"/>
  <c r="L78" i="5"/>
  <c r="K78" i="5"/>
  <c r="J78" i="5"/>
  <c r="I78" i="5"/>
  <c r="H78" i="5"/>
  <c r="G78" i="5"/>
  <c r="F78" i="5"/>
  <c r="E1" i="66"/>
  <c r="D1" i="66"/>
  <c r="C1" i="66"/>
  <c r="H25" i="5" s="1"/>
  <c r="F25" i="5"/>
  <c r="I51" i="5" s="1"/>
  <c r="A51" i="5"/>
  <c r="C14" i="62"/>
  <c r="B14" i="62"/>
  <c r="C13" i="62"/>
  <c r="B13" i="62"/>
  <c r="A40" i="5"/>
  <c r="F20" i="5"/>
  <c r="I40" i="5" s="1"/>
  <c r="C1" i="65"/>
  <c r="H20" i="5" s="1"/>
  <c r="L38" i="5"/>
  <c r="K38" i="5"/>
  <c r="J38" i="5"/>
  <c r="I38" i="5"/>
  <c r="H38" i="5"/>
  <c r="G38" i="5"/>
  <c r="F38" i="5"/>
  <c r="B4" i="62"/>
  <c r="C1" i="50"/>
  <c r="H36" i="5" s="1"/>
  <c r="F21" i="5"/>
  <c r="I42" i="5" s="1"/>
  <c r="F22" i="5"/>
  <c r="I44" i="5" s="1"/>
  <c r="G22" i="5"/>
  <c r="F23" i="5"/>
  <c r="I47" i="5" s="1"/>
  <c r="F24" i="5"/>
  <c r="I49" i="5" s="1"/>
  <c r="F26" i="5"/>
  <c r="I53" i="5" s="1"/>
  <c r="G27" i="5"/>
  <c r="F28" i="5"/>
  <c r="I56" i="5" s="1"/>
  <c r="G29" i="5"/>
  <c r="F30" i="5"/>
  <c r="I61" i="5" s="1"/>
  <c r="G31" i="5"/>
  <c r="F32" i="5"/>
  <c r="I64" i="5" s="1"/>
  <c r="G32" i="5"/>
  <c r="F33" i="5"/>
  <c r="I68" i="5" s="1"/>
  <c r="F34" i="5"/>
  <c r="I70" i="5" s="1"/>
  <c r="F35" i="5"/>
  <c r="F36" i="5"/>
  <c r="I72" i="5" s="1"/>
  <c r="F37" i="5"/>
  <c r="I75" i="5" s="1"/>
  <c r="A42" i="5"/>
  <c r="A44" i="5"/>
  <c r="A47" i="5"/>
  <c r="A49" i="5"/>
  <c r="A53" i="5"/>
  <c r="A64" i="5"/>
  <c r="A68" i="5"/>
  <c r="C1" i="61"/>
  <c r="H37" i="5" s="1"/>
  <c r="B16" i="63"/>
  <c r="B17" i="63"/>
  <c r="B18" i="63"/>
  <c r="B19" i="63"/>
  <c r="H1" i="15"/>
  <c r="A1" i="18"/>
  <c r="C1" i="18"/>
  <c r="H21" i="5" s="1"/>
  <c r="A1" i="24"/>
  <c r="C1" i="24"/>
  <c r="H32" i="5" s="1"/>
  <c r="C32" i="24"/>
  <c r="I32" i="5" s="1"/>
  <c r="A1" i="40"/>
  <c r="C1" i="40"/>
  <c r="H33" i="5" s="1"/>
  <c r="A1" i="25"/>
  <c r="C1" i="25"/>
  <c r="H34" i="5" s="1"/>
  <c r="A1" i="26"/>
  <c r="C1" i="26"/>
  <c r="H35" i="5"/>
  <c r="A1" i="23"/>
  <c r="C1" i="23"/>
  <c r="H22" i="5" s="1"/>
  <c r="C33" i="23"/>
  <c r="I22" i="5" s="1"/>
  <c r="A1" i="21"/>
  <c r="C1" i="21"/>
  <c r="H23" i="5" s="1"/>
  <c r="A1" i="22"/>
  <c r="C1" i="22"/>
  <c r="H24" i="5" s="1"/>
  <c r="A1" i="37"/>
  <c r="C1" i="37"/>
  <c r="H26" i="5"/>
  <c r="A1" i="38"/>
  <c r="C1" i="38"/>
  <c r="H28" i="5" s="1"/>
  <c r="A1" i="39"/>
  <c r="C1" i="39"/>
  <c r="H30" i="5" s="1"/>
  <c r="B1" i="62"/>
  <c r="B2" i="62"/>
  <c r="D5" i="62"/>
  <c r="D8" i="62" s="1"/>
  <c r="B5" i="62" s="1"/>
  <c r="B6" i="62"/>
  <c r="B7" i="62"/>
  <c r="A58" i="5" l="1"/>
  <c r="A74" i="5"/>
  <c r="A55" i="5"/>
  <c r="A48" i="5"/>
  <c r="A63" i="5"/>
  <c r="A69" i="5"/>
  <c r="A54" i="5"/>
  <c r="A71" i="5"/>
  <c r="I65" i="5"/>
  <c r="A52" i="5"/>
  <c r="A41" i="5"/>
  <c r="A57" i="5"/>
  <c r="A76" i="5"/>
  <c r="A67" i="5"/>
  <c r="A62" i="5"/>
  <c r="A50" i="5"/>
  <c r="A46" i="5"/>
  <c r="A43" i="5"/>
  <c r="A86" i="5"/>
  <c r="A83" i="5"/>
  <c r="A90" i="5"/>
  <c r="A92" i="5"/>
  <c r="A8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BF43B6F5-3DA6-4725-93A3-E12FCFCAC91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6189E292-773D-49F5-A30C-C198528030EA}">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8288472C-80B5-4669-8008-454FB9428D9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sz val="8"/>
            <color indexed="81"/>
            <rFont val="Tahoma"/>
            <family val="2"/>
          </rPr>
          <t xml:space="preserve">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B19" authorId="0" shapeId="0" xr:uid="{00000000-0006-0000-0800-000004000000}">
      <text>
        <r>
          <rPr>
            <sz val="10"/>
            <color indexed="81"/>
            <rFont val="Times New Roman"/>
            <family val="1"/>
          </rPr>
          <t>Sofern nichts anderes angegeben ist, beziehen Sie Ihre Ergebnisse immer auf die Gesamtprobe.</t>
        </r>
      </text>
    </comment>
  </commentList>
</comments>
</file>

<file path=xl/sharedStrings.xml><?xml version="1.0" encoding="utf-8"?>
<sst xmlns="http://schemas.openxmlformats.org/spreadsheetml/2006/main" count="735" uniqueCount="572">
  <si>
    <t>GC-FID nach Umesterung mit Bortrifluorid und Ausschütteln mit tertiärem Butyl-Methylester (ISTD Valeriansäuremethylester</t>
  </si>
  <si>
    <t>Hydrotherm (Gerhardt)</t>
  </si>
  <si>
    <t>GC-FID als TMS-Derivat</t>
  </si>
  <si>
    <t>Parameter</t>
  </si>
  <si>
    <t>Einheit</t>
  </si>
  <si>
    <t>Postleitzahl</t>
  </si>
  <si>
    <t>ergebnisse@lvus.de</t>
  </si>
  <si>
    <t>Sonstiges</t>
  </si>
  <si>
    <t>Analysen-
gang 1</t>
  </si>
  <si>
    <t>Analysen-
gang 2</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</si>
  <si>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</si>
  <si>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</si>
  <si>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</si>
  <si>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</si>
  <si>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</si>
  <si>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</si>
  <si>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</si>
  <si>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</si>
  <si>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</si>
  <si>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</si>
  <si>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</si>
  <si>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</si>
  <si>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</si>
  <si>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</si>
  <si>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</si>
  <si>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</si>
  <si>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</si>
  <si>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</si>
  <si>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</si>
  <si>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</si>
  <si>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</si>
  <si>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</si>
  <si>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</si>
  <si>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</si>
  <si>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</si>
  <si>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</si>
  <si>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</si>
  <si>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</si>
  <si>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</si>
  <si>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</si>
  <si>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</si>
  <si>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Teilnahme</t>
  </si>
  <si>
    <t>Tabelle wurde bereits einmal erfolgreich gesendet, es handelt sich um eine Aktualisierung:</t>
  </si>
  <si>
    <t>Signifikante
Stellen</t>
  </si>
  <si>
    <t>Deadline</t>
  </si>
  <si>
    <t>interne Teilnahme: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</si>
  <si>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</si>
  <si>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</si>
  <si>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</si>
  <si>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</si>
  <si>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</si>
  <si>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</si>
  <si>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</si>
  <si>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</si>
  <si>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</si>
  <si>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</si>
  <si>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</si>
  <si>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g/100 g</t>
  </si>
  <si>
    <t>Falls Sie einen Parameter nicht bearbeiten, lassen Sie die zugehörigen Ergebnisdatenfelder bitte leer.
If you are not analysing parameters in your laboratory do not write anything into the corresponding fields for the results.</t>
  </si>
  <si>
    <t>Aufarbeitung / Verfahren</t>
  </si>
  <si>
    <t>sonstiges</t>
  </si>
  <si>
    <t>Fett</t>
  </si>
  <si>
    <t>Asche</t>
  </si>
  <si>
    <t>Gesamtsterine (enzymatisch)</t>
  </si>
  <si>
    <t>§ 64 LFGB Nr. L 06.00-3, modifiziert</t>
  </si>
  <si>
    <t>§ 64 LFGB Nr. L 06.00-3</t>
  </si>
  <si>
    <t>§ 64 LFGB Nr. L 17.00-15</t>
  </si>
  <si>
    <t>§ 64 LFGB Nr. L 17.00-15, modifiziert</t>
  </si>
  <si>
    <t>nach Kjeldahl</t>
  </si>
  <si>
    <t>nach Dumas</t>
  </si>
  <si>
    <t>§ 64 LFGB Nr. L 06.00-7, modifiziert</t>
  </si>
  <si>
    <t>§ 64 LFGB Nr. L 06.00-7</t>
  </si>
  <si>
    <t>§ 64 LFGB Nr. L 17.00-4</t>
  </si>
  <si>
    <t>§ 64 LFGB Nr. L 17.00-4, modifiziert</t>
  </si>
  <si>
    <t>Weibull-Stoldt</t>
  </si>
  <si>
    <t>Büchi/Caviezel</t>
  </si>
  <si>
    <t>§ 64 LFGB Nr. L 06.00-6, modifiziert</t>
  </si>
  <si>
    <t>§ 64 LFGB Nr. L 01.00-20, modifiziert</t>
  </si>
  <si>
    <t>§ 64 LFGB Nr. L 06.00-6</t>
  </si>
  <si>
    <t>§ 64 LFGB Nr. L 01.00-20</t>
  </si>
  <si>
    <t>§ 64 LFGB Nr. L 06.00-4, modifiziert</t>
  </si>
  <si>
    <t>§ 64 LFGB Nr. L 16.01-2, modifiziert</t>
  </si>
  <si>
    <t>Veraschungstemperatur</t>
  </si>
  <si>
    <t>&lt; 525 °C</t>
  </si>
  <si>
    <t>525 °C - 575 °C</t>
  </si>
  <si>
    <t>575 °C - 625 °C</t>
  </si>
  <si>
    <t>625 °C - 675 °C</t>
  </si>
  <si>
    <t>675 °C - 725 °C</t>
  </si>
  <si>
    <t>725 °C - 775 °C</t>
  </si>
  <si>
    <t>775 °C - 825 °C</t>
  </si>
  <si>
    <t>825 °C - 875 °C</t>
  </si>
  <si>
    <t>875 °C - 925 °C</t>
  </si>
  <si>
    <t>§ 64 LFGB Nr. L 06.00-4</t>
  </si>
  <si>
    <t>§ 64 LFGB Nr. L 16.01-2</t>
  </si>
  <si>
    <t>Enzymatisch nach r-biopharm / Roche Bestell-Nr. 10 139 050 035</t>
  </si>
  <si>
    <t>Weitere Angaben</t>
  </si>
  <si>
    <t>mg/100 g</t>
  </si>
  <si>
    <t>ohne</t>
  </si>
  <si>
    <t>Halbmikrobuttersäurezahl (HBSZ)</t>
  </si>
  <si>
    <r>
      <t xml:space="preserve">g/100 g </t>
    </r>
    <r>
      <rPr>
        <sz val="12"/>
        <color indexed="10"/>
        <rFont val="Times New Roman"/>
        <family val="1"/>
      </rPr>
      <t>Fett</t>
    </r>
  </si>
  <si>
    <t>Backwaren</t>
  </si>
  <si>
    <t>11</t>
  </si>
  <si>
    <t>Parameter 9</t>
  </si>
  <si>
    <t>Parameter 10</t>
  </si>
  <si>
    <t>Parameter 11</t>
  </si>
  <si>
    <t>Parameter 12</t>
  </si>
  <si>
    <t>Parameter 13</t>
  </si>
  <si>
    <t>Stärke</t>
  </si>
  <si>
    <t>Untersuchungsergebnisse</t>
  </si>
  <si>
    <t>Parameter 14</t>
  </si>
  <si>
    <t xml:space="preserve">Die Bestimmung des Butterfettgehaltes der Probe erfolgt analytisch über die Parameter Halbmikrobuttersäurezahl (HBSZ), freie Buttersäure (mittels GC) oder Buttersäuremethylester (GC). Die Grundparameter sollen zusätzlich erfasst und ausgewertet werden. </t>
  </si>
  <si>
    <r>
      <t>Buttersäuremethylester (</t>
    </r>
    <r>
      <rPr>
        <sz val="12"/>
        <color indexed="10"/>
        <rFont val="Times New Roman"/>
        <family val="1"/>
      </rPr>
      <t>auf Fett beziehen</t>
    </r>
    <r>
      <rPr>
        <sz val="12"/>
        <rFont val="Times New Roman"/>
        <family val="1"/>
      </rPr>
      <t>)</t>
    </r>
  </si>
  <si>
    <r>
      <t>Freie Buttersäure (</t>
    </r>
    <r>
      <rPr>
        <sz val="12"/>
        <color indexed="10"/>
        <rFont val="Times New Roman"/>
        <family val="1"/>
      </rPr>
      <t>auf Fett beziehen</t>
    </r>
    <r>
      <rPr>
        <sz val="12"/>
        <rFont val="Times New Roman"/>
        <family val="1"/>
      </rPr>
      <t>)</t>
    </r>
  </si>
  <si>
    <r>
      <t>Achtung</t>
    </r>
    <r>
      <rPr>
        <sz val="12"/>
        <rFont val="Times New Roman"/>
        <family val="1"/>
      </rPr>
      <t xml:space="preserve">, die Ergebnisse der beiden Parameter </t>
    </r>
    <r>
      <rPr>
        <b/>
        <sz val="12"/>
        <rFont val="Times New Roman"/>
        <family val="1"/>
      </rPr>
      <t>freie Buttersäure und Buttersäuremethylester</t>
    </r>
    <r>
      <rPr>
        <sz val="12"/>
        <rFont val="Times New Roman"/>
        <family val="1"/>
      </rPr>
      <t xml:space="preserve"> sollen abweichend von den übrigen </t>
    </r>
    <r>
      <rPr>
        <b/>
        <sz val="12"/>
        <rFont val="Times New Roman"/>
        <family val="1"/>
      </rPr>
      <t>auf den Fettgehalt der Probe</t>
    </r>
    <r>
      <rPr>
        <sz val="12"/>
        <rFont val="Times New Roman"/>
        <family val="1"/>
      </rPr>
      <t xml:space="preserve"> bezogen werden.</t>
    </r>
  </si>
  <si>
    <t>§ 64 LFGB Nr. L 17.00-1 (18.00-12)</t>
  </si>
  <si>
    <t>§ 64 LFGB Nr. L 17.00-1 (18.00-12), modifiziert</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</si>
  <si>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</si>
  <si>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</si>
  <si>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 64 LFGB Nr. L 03.00-9</t>
  </si>
  <si>
    <t>VDLUFA III, 3.1</t>
  </si>
  <si>
    <t>§ 64 LFGB Nr. L 03.00-9, modifiziert</t>
  </si>
  <si>
    <t>VDLUFA VI, C 10.2</t>
  </si>
  <si>
    <t>VDLUFA III 4.11</t>
  </si>
  <si>
    <t>VDLUFA VI C 15.2.3</t>
  </si>
  <si>
    <t>§ 64 LFGB Nr. L 17.00-8 (18.00-1)</t>
  </si>
  <si>
    <t>§ 64 LFGB Nr. L 17.00-8 (18.00-1), modifiziert</t>
  </si>
  <si>
    <t>Freie Buttersäure</t>
  </si>
  <si>
    <t>§ 64 LFGB Nr. L 17.00-13 (18.00-15)</t>
  </si>
  <si>
    <t>§ 64 LFGB Nr. L 17.00-13 (18.00-15), modifiziert</t>
  </si>
  <si>
    <t>Büchi-Caviezel</t>
  </si>
  <si>
    <t>Buttersäuremethylester</t>
  </si>
  <si>
    <t>§ 64 LFGB Nr. L 17.00-12 (18.00-9)</t>
  </si>
  <si>
    <t>§ 64 LFGB Nr. L 17.00-12 (18.00-9), modifiziert</t>
  </si>
  <si>
    <t>Veresterung der Fette mittels Natriummethylat nach Schulte, GC</t>
  </si>
  <si>
    <t>§ 64 LFGB Nr. L 17.00-5 (18.00-6)</t>
  </si>
  <si>
    <t>§ 64 LFGB Nr. L 17.00-5 (18.00-6), modifiziert</t>
  </si>
  <si>
    <t>Enzymatisch nach r-biopharm / Roche Nr. 10 207 748 035</t>
  </si>
  <si>
    <t>VDLUFA III 7.2.1</t>
  </si>
  <si>
    <t>Polarimetrisch</t>
  </si>
  <si>
    <t>VO (EWG) Nr. 4154/87 (enzymatisch)</t>
  </si>
  <si>
    <t>§ 64 LFGB Nr. L 48.02.07-3</t>
  </si>
  <si>
    <t>Schweizerisches Lebensmittelbuch Kapitel 22A / 11, 5. Auflage (enzymatisch)</t>
  </si>
  <si>
    <t>HPLC-RI-Detektion nach saurer und enzymatischer Hydrolyse</t>
  </si>
  <si>
    <t>§ 64 LFGB Nr. L 48.02.07-3, modifiziert</t>
  </si>
  <si>
    <t>Beschreibung der verwendeten Analysenverfahren (1)</t>
  </si>
  <si>
    <t>Beschreibung der verwendeten Analysenverfahren (2)</t>
  </si>
  <si>
    <t>Veraschungstemperaturbereich</t>
  </si>
  <si>
    <t>§ 64 LFGB Nr. L 18.00-10</t>
  </si>
  <si>
    <t>§ 64 LFGB Nr. L 18.00-10, modifiziert</t>
  </si>
  <si>
    <r>
      <t xml:space="preserve">Littmann-Nienstedt: Deutsch Lebensm Rundsch </t>
    </r>
    <r>
      <rPr>
        <u/>
        <sz val="10"/>
        <rFont val="Times New Roman"/>
        <family val="1"/>
      </rPr>
      <t>95</t>
    </r>
    <r>
      <rPr>
        <sz val="10"/>
        <rFont val="Times New Roman"/>
        <family val="1"/>
      </rPr>
      <t xml:space="preserve"> 317-322 (1999)</t>
    </r>
  </si>
  <si>
    <r>
      <t xml:space="preserve">GC nach Schulte: Fat Sci Technol </t>
    </r>
    <r>
      <rPr>
        <u/>
        <sz val="11"/>
        <rFont val="Times New Roman"/>
        <family val="1"/>
      </rPr>
      <t>91</t>
    </r>
    <r>
      <rPr>
        <sz val="11"/>
        <rFont val="Times New Roman"/>
        <family val="1"/>
      </rPr>
      <t xml:space="preserve"> 149</t>
    </r>
  </si>
  <si>
    <r>
      <t xml:space="preserve">Al Hasani et al: J AOAC Int </t>
    </r>
    <r>
      <rPr>
        <u/>
        <sz val="11"/>
        <rFont val="Times New Roman"/>
        <family val="1"/>
      </rPr>
      <t>76</t>
    </r>
    <r>
      <rPr>
        <sz val="11"/>
        <rFont val="Times New Roman"/>
        <family val="1"/>
      </rPr>
      <t xml:space="preserve"> 902 (1993) </t>
    </r>
  </si>
  <si>
    <t>Enzymatisch</t>
  </si>
  <si>
    <t>Enzymatisch nach saurer Hydrolyse</t>
  </si>
  <si>
    <t>Reduktometrisch nach enzymatischer Hydrolyse</t>
  </si>
  <si>
    <t>Untersuchungsprinzip</t>
  </si>
  <si>
    <t>Reduktometrisch nach saurer Hydrolyse</t>
  </si>
  <si>
    <t>§ 64 LFGB Nr. L 22.02/04-1</t>
  </si>
  <si>
    <t>§ 64 LFGB Nr. L 22.02/04-1, modifiziert</t>
  </si>
  <si>
    <t>AOAC 996.11</t>
  </si>
  <si>
    <t>Schulte et al: Fat Sci Technol 91 181 (1989)</t>
  </si>
  <si>
    <t>VO (EWG) Nr. 4154/87</t>
  </si>
  <si>
    <t>Umesterung mit methanolischer KOH, GC mit ISTD Valeriansäuremethylester</t>
  </si>
  <si>
    <t>Lösen in n-Heptan, Derivatisierung mit methnolischer KOH; GC-FID</t>
  </si>
  <si>
    <t>Methylierung, Hexan-Extraktion (ISTD Valeriansäure) Vergleichsstandards analog aufgearbeitet</t>
  </si>
  <si>
    <t>GC (mit oder ohne ISTD)</t>
  </si>
  <si>
    <t>GC nach Schulte Fat Science Technology 91 149 (1989)</t>
  </si>
  <si>
    <t>Soxhlett ohne Säureaufschluss</t>
  </si>
  <si>
    <t>N2-Bestimmung nach LECO</t>
  </si>
  <si>
    <t>ICC 104</t>
  </si>
  <si>
    <t>§ 64 LFGB Nr. L 05.00-13</t>
  </si>
  <si>
    <t>Brabender Halbautomat, 20 min bei 130 °C</t>
  </si>
  <si>
    <t>Mettler Trockner HR83 Halogen</t>
  </si>
  <si>
    <t>Oxidasche 550°C</t>
  </si>
  <si>
    <t>Titration mit Metrohm Gerätekombination, ohne Destillation</t>
  </si>
  <si>
    <t>Enzymatisch nach alkalischer Hydrolyse</t>
  </si>
  <si>
    <t>Enzymatisch nach Aufschluss mit alpha-Amylase</t>
  </si>
  <si>
    <t>Die berechneten Butterfettgehalte können abhängig vom bestimmten Analyten sein. Tragen Sie daher den von Ihnen berechneten Butterfettgehalt an der "richtigen" Stelle ein.</t>
  </si>
  <si>
    <t>§ 64 LFGB Nr. L 05.00-13, modifiziert</t>
  </si>
  <si>
    <t>&gt; 975 °C</t>
  </si>
  <si>
    <t>925 °C - 975 °C</t>
  </si>
  <si>
    <t>HPLC-Verfahren (diverse Detektoren)</t>
  </si>
  <si>
    <t>Ionenchromatographie (diverse Detektoren)</t>
  </si>
  <si>
    <t>Cholesterin nach Schulte (2003)</t>
  </si>
  <si>
    <r>
      <t xml:space="preserve">GC-Schnellmethode: Mitt Gebiete Lebensm Hyg </t>
    </r>
    <r>
      <rPr>
        <u/>
        <sz val="11"/>
        <rFont val="Times New Roman"/>
        <family val="1"/>
      </rPr>
      <t>85</t>
    </r>
    <r>
      <rPr>
        <sz val="11"/>
        <rFont val="Times New Roman"/>
        <family val="1"/>
      </rPr>
      <t xml:space="preserve"> 132 (1994)</t>
    </r>
  </si>
  <si>
    <r>
      <t xml:space="preserve">GC nach Schulte: Lebensmittel und Gerichtliche Chemie </t>
    </r>
    <r>
      <rPr>
        <u/>
        <sz val="10"/>
        <rFont val="Times New Roman"/>
        <family val="1"/>
      </rPr>
      <t>42</t>
    </r>
    <r>
      <rPr>
        <sz val="10"/>
        <rFont val="Times New Roman"/>
        <family val="1"/>
      </rPr>
      <t xml:space="preserve"> 1 (1998)</t>
    </r>
  </si>
  <si>
    <t>Verseifung (ethanolische KOH), Extraktion (Hexan/Dichlormethan), Derivatisierung (MSTFA), GC-FID</t>
  </si>
  <si>
    <t>Verseifung mit ISTD, Aliquot mit Calciumcarbonat trocknen, Acetonextraktion, GC-FID</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</si>
  <si>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</si>
  <si>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</si>
  <si>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</si>
  <si>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</si>
  <si>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</si>
  <si>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</si>
  <si>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</si>
  <si>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</si>
  <si>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Halogentrockner MB 45 Ohaus (130°C Gewichtskonstanz 1 mg pro Minute)</t>
  </si>
  <si>
    <t>Karl Fischer</t>
  </si>
  <si>
    <t>§ 64 LFGB Nr. L 17.00-3 (18.00-4)</t>
  </si>
  <si>
    <t>§ 64 LFGB Nr. L 17.00-3 (18.00-4), modifiziert</t>
  </si>
  <si>
    <t>Nach Kjeldahl mit dem Kjeltec Autosampler-System</t>
  </si>
  <si>
    <t>Saureaufschluss nach Schweiz.Lebensmittelbuch 36A/6</t>
  </si>
  <si>
    <t>§ 64 LFGB Nr. L 18.00-17</t>
  </si>
  <si>
    <t>§ 64 LFGB Nr. L 18.00-17, modifiziert</t>
  </si>
  <si>
    <t>Cholesterin nach Schulte (Schnellmethode für stärkehaltige Materialien 2006)</t>
  </si>
  <si>
    <t>Verseifung mit ethanolischer KOH; Aufreinigung über Aluminiumoxid, GC/FID</t>
  </si>
  <si>
    <t>enzymatisch, Einzelreagenzien nach Roche</t>
  </si>
  <si>
    <t>Polarimetrische Bestimmung des Stärkegehaltes aus Matissek, Schnepel, Steiner S. 157 ff.</t>
  </si>
  <si>
    <t>HPLC-RI-Detektion nach enzymatischer Hydrolyse mit thermostabil alpha-Amylase und Amyloglucosidase</t>
  </si>
  <si>
    <t>Ballaststoffe</t>
  </si>
  <si>
    <t>ja / yes</t>
  </si>
  <si>
    <t>nein / no</t>
  </si>
  <si>
    <t>Parameter 15</t>
  </si>
  <si>
    <t>Saccharose, wasserfrei</t>
  </si>
  <si>
    <t>Enzymatisch nach r-biopharm / Roche Nr. 10 716 260 035  (Saccharose, D-Glucose, D-Fructose)</t>
  </si>
  <si>
    <t>Enzymatisch nach r-biopharm / Roche Nr. 10 139 041 035 + PGF 127396 (Saccharose, D-Glucose, D-Fructose)</t>
  </si>
  <si>
    <t>§ 64 LFGB Nr. L 00.00-18</t>
  </si>
  <si>
    <t>§ 64 LFGB Nr. L 00.00-18, modifiziert</t>
  </si>
  <si>
    <t>Bioquant Gesamtballaststoffe, Fa. Merck</t>
  </si>
  <si>
    <t>AOAC Methode 985.26 (auch modifiziert)</t>
  </si>
  <si>
    <t>Porenweite des verwendeten Filter(system)s:</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</si>
  <si>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</si>
  <si>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</si>
  <si>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r>
      <t>Teilen Sie bei den Parametern freie Buttersäure und Buttersäuremethylester nur Daten mit, die Sie mit Ihrem Verfahren direkt bestimmen (</t>
    </r>
    <r>
      <rPr>
        <b/>
        <sz val="12"/>
        <rFont val="Times New Roman"/>
        <family val="1"/>
      </rPr>
      <t>keine Umrechnungen zwischen Buttersäuremethylester und Buttersäure!</t>
    </r>
    <r>
      <rPr>
        <sz val="12"/>
        <rFont val="Times New Roman"/>
        <family val="1"/>
      </rPr>
      <t>).</t>
    </r>
  </si>
  <si>
    <t>HCl-Aufschluss; Extraktion</t>
  </si>
  <si>
    <t xml:space="preserve">enzymatisch nach Scil Nr. 1247 (D-Glucose, D-Fructose, Saccharose) </t>
  </si>
  <si>
    <t>Zur Beschreibung des Analysenverfahrens verwenden Sie bitte die im unteren Teil dieses Datenblatts enthaltenen Auswahlfelder.
To describe your method use the Pulldown-menus following after the result area.</t>
  </si>
  <si>
    <t>Trocknungsautomat 103 °C mit Mikrotiegeln mit Seesand</t>
  </si>
  <si>
    <t>Veraschungsautomat 550 °C mit Mikrotiegeln mit Seesand</t>
  </si>
  <si>
    <t>Enzymatische Hydrolyse mit anschließender Ionenchromatographie mit amperometrischer Detektion</t>
  </si>
  <si>
    <t>Salzsäureaufschluss, enzymatische Glucose Bestimmung, Umrechnung auf Stärke vgl. L 07.00-33</t>
  </si>
  <si>
    <t>Schweizerisches Lebenmittelbuch Kapitel 20/2.6</t>
  </si>
  <si>
    <t>Verseifung mit ethanolischer KOH, Extraktion mit Diethylether, Silylierung (mit Tri-Sil) und GC mit ISTD Betulin</t>
  </si>
  <si>
    <t>Probe in den kalten Muffelofen dann aufheizen auf 600 °C (insgesamt 3 Stunden)</t>
  </si>
  <si>
    <t>§ 64 LFGB Nr. L 05.00-17, enzymatisch</t>
  </si>
  <si>
    <t>enzymatisch nach Scil Nr. 5180 (Saccharose)</t>
  </si>
  <si>
    <t>§ 64 LFGB Nr. L 05.00-17, enzymatisch, modifiziert</t>
  </si>
  <si>
    <t>§ 64 LFGB Nr. L 13.00-13</t>
  </si>
  <si>
    <t>§ 64 LFGB Nr. L 13.00-13, modifiziert</t>
  </si>
  <si>
    <t>HPLC nach saurer Hydrolyse</t>
  </si>
  <si>
    <t>HPLC nach enzymatischer Hydrolyse</t>
  </si>
  <si>
    <t>HPLC nach saurer und enzymatischer Hydrolyse</t>
  </si>
  <si>
    <t>AOAC Methode 991.43 (auch modifiziert)</t>
  </si>
  <si>
    <t>AOAC Methode 976.26 (auch modifiziert)</t>
  </si>
  <si>
    <t>EWG 98/64</t>
  </si>
  <si>
    <t>EWG 93/28</t>
  </si>
  <si>
    <t>Veraschung im nachfolgend angegebenen Temperaturbereich (auch automatisiert)</t>
  </si>
  <si>
    <t xml:space="preserve">§ 64 LFGB Nr. L 02.06-2 </t>
  </si>
  <si>
    <t>Trocknungsautomat "prepAsh" bei 105 °C 4 h</t>
  </si>
  <si>
    <t>VO (EG) Nr. 900/08</t>
  </si>
  <si>
    <t>Ionenchromatographie nach enzymatischer Hydrolyse</t>
  </si>
  <si>
    <t>Kochsalz</t>
  </si>
  <si>
    <t>§ 64 LFGB Nr. L 17.00-6</t>
  </si>
  <si>
    <t>§ 64 LFGB Nr. L 17.00-6, modifiziert</t>
  </si>
  <si>
    <t>§ 64 LFGB Nr. L 05.02-2</t>
  </si>
  <si>
    <t>§ 64 LFGB Nr. L 05.02-2, modifiziert</t>
  </si>
  <si>
    <t>§ 64 LFGB Nr. L 06.00-5</t>
  </si>
  <si>
    <t>§ 64 LFGB Nr. L 06.00-5, modifiziert</t>
  </si>
  <si>
    <t>§ 64 LFGB Nr. L 13.05-4</t>
  </si>
  <si>
    <t>§ 64 LFGB Nr. L 13.05-4, modifiziert</t>
  </si>
  <si>
    <t>§ 64 LFGB Nr. L 18.00-7</t>
  </si>
  <si>
    <t>§ 64 LFGB Nr. L 18.00-7, modifiziert</t>
  </si>
  <si>
    <t>§ 64 LFGB Nr. L 20.01/02-4 (nach Mohr)</t>
  </si>
  <si>
    <t>§ 64 LFGB Nr. L 20.01/02-4 (nach Mohr), modifiziert</t>
  </si>
  <si>
    <t>Potentiometrische Titration mit AgNO3</t>
  </si>
  <si>
    <t>Ionenchromatographisch</t>
  </si>
  <si>
    <t>nach Mohr</t>
  </si>
  <si>
    <t>Schweizerisches Lebensmittelbuch Kapitel 20/2.3</t>
  </si>
  <si>
    <t>Parameter 16</t>
  </si>
  <si>
    <t>§ 64 LFGB Nr. L 02.06-2 , modifiziert</t>
  </si>
  <si>
    <t>Kontaktperson</t>
  </si>
  <si>
    <t>Contact person</t>
  </si>
  <si>
    <t>Name</t>
  </si>
  <si>
    <t>eMail</t>
  </si>
  <si>
    <t>eMail-Address</t>
  </si>
  <si>
    <t>Telefon (inklusive Vorwahl):</t>
  </si>
  <si>
    <t>telefone (including country and area code)</t>
  </si>
  <si>
    <t>eMail-Kontrolle:</t>
  </si>
  <si>
    <t>check of the e-Mail address</t>
  </si>
  <si>
    <t>Ergebnis der Überprüfung:</t>
  </si>
  <si>
    <t>result of the control</t>
  </si>
  <si>
    <t>LECO TGA 701</t>
  </si>
  <si>
    <t>Trocknung 2h bei 130°C</t>
  </si>
  <si>
    <t>§ 64 LFGB Nr. L 18.00-13</t>
  </si>
  <si>
    <t>§ 64 LFGB Nr. L 18.00-13, modifiziert</t>
  </si>
  <si>
    <t>LECO FP528</t>
  </si>
  <si>
    <t>Gerstel/Caviezel</t>
  </si>
  <si>
    <t>§ 64 LFGB Nr. L 18.00-5</t>
  </si>
  <si>
    <t>§ 64 LFGB Nr. L 18.00-5, modifiziert</t>
  </si>
  <si>
    <t>Gerstel-Caviezel</t>
  </si>
  <si>
    <t>DGF C-VI 11e (1898),auch  modifiziert</t>
  </si>
  <si>
    <t>DFG C-VI 11f (2008),auch  modifiziert</t>
  </si>
  <si>
    <t>DGF K-I 11</t>
  </si>
  <si>
    <t>ISO 15304:2002 / Cor. 1:2003, auch modifiziert</t>
  </si>
  <si>
    <t>§ 64 LFGB Nr. L 07.00-21</t>
  </si>
  <si>
    <t>§ 64 LFGB Nr. L 07.00-21, modifiziert</t>
  </si>
  <si>
    <t>§ 64 LFGB Nr. L 07.00-25</t>
  </si>
  <si>
    <t>§ 64 LFGB Nr. L 07.00-25, modifiziert</t>
  </si>
  <si>
    <t>Enzymatisch nach Megazyme</t>
  </si>
  <si>
    <t>Schweizerisches Lebensmittelbuch (SLMB) 371.1, März 1994</t>
  </si>
  <si>
    <t>§ 64 LFGB Nr. L 52.06-3</t>
  </si>
  <si>
    <t>§ 64 LFGB Nr. L 52.06-3, modifiziert</t>
  </si>
  <si>
    <t>§ 64 LFGB Nr. L 26.11.03-2</t>
  </si>
  <si>
    <t>§ 64 LFGB Nr. L 26.11.03-2, modifiziert</t>
  </si>
  <si>
    <t>DGF K-I 4b</t>
  </si>
  <si>
    <t>ICP-MS</t>
  </si>
  <si>
    <t>GC-FID nach enzymatischem Stärkeabbau, alkalischer Verseifung (Derivatisierung) und Extraktion mit Cyclohexan</t>
  </si>
  <si>
    <t>Beispiel für die Eingabe von 2 eMail-Adressen:
Example how to type in 2 different e-mail addresses:</t>
  </si>
  <si>
    <t>info@lvus.de; ergebnisse@lvus.de</t>
  </si>
  <si>
    <t>§ 64 LFGB Nr. L 40.00-7</t>
  </si>
  <si>
    <t>DGF F-III 1, mod.</t>
  </si>
  <si>
    <t>§ 64 LFGB Nr. L 08.00-57, modifiziert</t>
  </si>
  <si>
    <t>§ 64 LFGB Nr. L 08.00-57</t>
  </si>
  <si>
    <t>Enzymatisch nach r.biopharm/Roche Nr. 11 113 950 035 (Saccharose, Glucose, Maltose)</t>
  </si>
  <si>
    <t>ISO 1443, auch modifiziert</t>
  </si>
  <si>
    <t>ISO 936, auch modifiziert</t>
  </si>
  <si>
    <t>Vakuumtrocknung bis zur Gewichtskonstanz</t>
  </si>
  <si>
    <t>§ 64 LFGB Nr. L 40.00-7, modifziert</t>
  </si>
  <si>
    <t>Cholesterin (chromatographisch)</t>
  </si>
  <si>
    <t>Mikrowellenaufschluss mit anschließender Extraktion</t>
  </si>
  <si>
    <t>1 oder 2</t>
  </si>
  <si>
    <t>§ 64 LFGB Nr. L 05.00-10</t>
  </si>
  <si>
    <t>§ 64 LFGB Nr. L 05.00-10, modifziert</t>
  </si>
  <si>
    <t>Enzymatisch nach r-biopharm / Roche Nr. 10 139 041 35 (Saccharose/D-Glucose)</t>
  </si>
  <si>
    <t>§ 64 LFGB Nr. L 20.01-13</t>
  </si>
  <si>
    <t>§ 64 LFGB Nr. L 20.01-13, modifiziert</t>
  </si>
  <si>
    <t>§ 64 LFGB Nr. L 13.00-27</t>
  </si>
  <si>
    <t>§ 64 LFGB Nr. L 13.00-27, modifiziert</t>
  </si>
  <si>
    <t>Enzymatisch mittels Enzymfast</t>
  </si>
  <si>
    <t>ISO 18353 / IDF 200:2006</t>
  </si>
  <si>
    <t>§ 64 LFGB Nr. L 05.00-16</t>
  </si>
  <si>
    <t>§ 64 LFGB Nr. L 07.00-5/2, DIN ISO 15923-1:2013</t>
  </si>
  <si>
    <t>§ 64 LFGB Nr. L 07.00-5/2, DIN ISO 15923-1:2013, modifiziert</t>
  </si>
  <si>
    <t>AOAC Methode 985.29 (auch modifiziert)</t>
  </si>
  <si>
    <t>Kochsalz (über Chlorid)</t>
  </si>
  <si>
    <t>Natrium</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</si>
  <si>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</si>
  <si>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</si>
  <si>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</si>
  <si>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</si>
  <si>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</si>
  <si>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</si>
  <si>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</si>
  <si>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</si>
  <si>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</si>
  <si>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</si>
  <si>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</si>
  <si>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</si>
  <si>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</si>
  <si>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</si>
  <si>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</si>
  <si>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</si>
  <si>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</si>
  <si>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</si>
  <si>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</si>
  <si>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</si>
  <si>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</si>
  <si>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</si>
  <si>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 xml:space="preserve">TurboWave </t>
  </si>
  <si>
    <t>Sonstiger Aufschluss</t>
  </si>
  <si>
    <t>Säuren</t>
  </si>
  <si>
    <t>HCl</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</si>
  <si>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</si>
  <si>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</si>
  <si>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</si>
  <si>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</si>
  <si>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</si>
  <si>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</si>
  <si>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entfällt</t>
  </si>
  <si>
    <t>Sonstiges Oxidationsmittel</t>
  </si>
  <si>
    <t>Messverfahren</t>
  </si>
  <si>
    <t>Flammen-AAS</t>
  </si>
  <si>
    <t>Flammenemmission</t>
  </si>
  <si>
    <t>ICP-OES</t>
  </si>
  <si>
    <t>CV-AAS</t>
  </si>
  <si>
    <t>Flammenphotometrie</t>
  </si>
  <si>
    <t>Ionenchromatographie</t>
  </si>
  <si>
    <t>ICP-AES</t>
  </si>
  <si>
    <t>Verfahren</t>
  </si>
  <si>
    <t>§ 64 LFGB Nr. L 00.00-19/1 (auch modifiziert)</t>
  </si>
  <si>
    <t>§ 64 LFGB Nr. L 00.00-19/2 (auch modifiziert)</t>
  </si>
  <si>
    <t>§ 64 LFGB Nr. L 17.00-17 (auch modifiziert)</t>
  </si>
  <si>
    <t>§ 64 LFGB Nr. L 26.11.03-10a (auch modifiziert)</t>
  </si>
  <si>
    <t>§ 64 LFGB Nr. L 26.26-10 (auch modifiziert)</t>
  </si>
  <si>
    <t>§ 64 LFGB Nr. L 31.00-10 (DIN EN 1134) (auch modifiziert)</t>
  </si>
  <si>
    <t>§ 64 LFGB Nr. L 49.00-2 (auch modifiziert)</t>
  </si>
  <si>
    <t>§ 64 LFGB Nr. 31.00-6 (auch modifiziert)</t>
  </si>
  <si>
    <t>§ 64 LFGB Nr. L 07.00-56 (auch modifiziert)</t>
  </si>
  <si>
    <t>§ 64 LFGB Nr. L 00.00-144 (auch modifiziert)</t>
  </si>
  <si>
    <t>§ 64 LFGB Nr. F 0042 (auch modifiziert)</t>
  </si>
  <si>
    <t>DIN ISO 9964-3:1996-08 (auch modifiziert)</t>
  </si>
  <si>
    <t>BS ISO 8070:2007 (auch modifiziert)</t>
  </si>
  <si>
    <t>Rauscher: Untersuchung von Lebensmitteln, VEB Fachbuchverlag Leipzig (1972)</t>
  </si>
  <si>
    <t>Schweizerisches Lebensmittelbuch, Kapitel 45</t>
  </si>
  <si>
    <t>AOAC Official Method 975.03 Atomic Absorbtion Spectrophotometric Method</t>
  </si>
  <si>
    <t>DIN EN ISO 15763</t>
  </si>
  <si>
    <t>Beschreibung der verwendeten Analysenverfahren (3)</t>
  </si>
  <si>
    <t>Aufschlussprinzip</t>
  </si>
  <si>
    <t>verwendete Säure (1)</t>
  </si>
  <si>
    <t>verwendete Säure (2)</t>
  </si>
  <si>
    <t>Messprinzip</t>
  </si>
  <si>
    <t>Verfahren / Literatur</t>
  </si>
  <si>
    <t>Oxida-tionsmittel</t>
  </si>
  <si>
    <t>Mess-
prinzip</t>
  </si>
  <si>
    <t>Proben-
einwaage</t>
  </si>
  <si>
    <t>Vewendete Säuren</t>
  </si>
  <si>
    <t>Parameter 17</t>
  </si>
  <si>
    <t>Aufschluss-
prinzip</t>
  </si>
  <si>
    <t>Hinweis zum Natrium</t>
  </si>
  <si>
    <t>Verfahren /
Literatur</t>
  </si>
  <si>
    <t>verwendete Säuren</t>
  </si>
  <si>
    <t>Die Daten zum Parameter Natrium werden in die Spalten F bis L geschrieben (analog rechts)</t>
  </si>
  <si>
    <t>§ 64 LFGB Nr.L 18.00-23</t>
  </si>
  <si>
    <t>NIR</t>
  </si>
  <si>
    <t>Enzymatisch mittels Thermo Fisher Scienc Gallery</t>
  </si>
  <si>
    <t>Nach SLMB Nr. 501, 2007 Bestimmung von Zucker in Zuckerarten, gaschromatographisch</t>
  </si>
  <si>
    <t>Verseifung mittels KOH, GC-FID</t>
  </si>
  <si>
    <t>Megazyme K-TDFR Enzyme Assay Kit</t>
  </si>
  <si>
    <t>§ 64 LFGB Nr. L 00.00-135 (auch modifiziert)</t>
  </si>
  <si>
    <t>Ionenselektive Elektrode</t>
  </si>
  <si>
    <t>Rohprotein (N * 6,25)</t>
  </si>
  <si>
    <t>aw-Wert</t>
  </si>
  <si>
    <t>2 (3)</t>
  </si>
  <si>
    <t>Bitte eingeben - Please, type in</t>
  </si>
  <si>
    <t>Parameter 18</t>
  </si>
  <si>
    <t>Hausverfahren (bitte Prinzip angeben)</t>
  </si>
  <si>
    <t>Messung mittels AquaLab Pre (Decagon)</t>
  </si>
  <si>
    <t>Messung mit aw-Wert Messgerät Testo 650</t>
  </si>
  <si>
    <t>Aquaspector bei 20 °C</t>
  </si>
  <si>
    <t>Hygrometrie</t>
  </si>
  <si>
    <t>ISO 21807 (auch modifiziert)</t>
  </si>
  <si>
    <t>AquaLab 4</t>
  </si>
  <si>
    <t>J Kraemer, Lebensmittel-Mikrobiologie (1992): 108; Verlag Eugen Ulmer Stuttgart</t>
  </si>
  <si>
    <t>Lufft aW-Wert-Messer</t>
  </si>
  <si>
    <t>Novasina LabMaster aw (elektrolytische Messzelle / Widerstandsmessung)</t>
  </si>
  <si>
    <t>Direktmessung im Wasseraktivitätsmessgerät SE aw LAB</t>
  </si>
  <si>
    <t>Schweizerisches Lebensmittelbuch 64.7 (auch modifiziert)</t>
  </si>
  <si>
    <t>ISO 6731</t>
  </si>
  <si>
    <t>§ 64 LFGB Nr. L 01.00-77</t>
  </si>
  <si>
    <t>§ 64 LFGB Nr. L 01.00-77, modifiziert</t>
  </si>
  <si>
    <t>Dampfraum GC FID</t>
  </si>
  <si>
    <t>DGF C-VI 11d mod. GC-MS</t>
  </si>
  <si>
    <t>DGF C-VI 11d</t>
  </si>
  <si>
    <t>SLMB Methode Nr. 467.1 (enzymatisch)</t>
  </si>
  <si>
    <t>Food-PA 688, GC-FID</t>
  </si>
  <si>
    <t>§ 64 LFGB Nr. L 07.00-5/1</t>
  </si>
  <si>
    <t>§ 64 LFGB Nr. L 07.00-5/1, modifiziert</t>
  </si>
  <si>
    <t>V.1</t>
  </si>
  <si>
    <t>Butterfett, berechnet über HBSZ</t>
  </si>
  <si>
    <t>Butterfett, berechnet über Buttersäure</t>
  </si>
  <si>
    <t>Butterfett, berechnet
über Buttersäuremethylester</t>
  </si>
  <si>
    <t>§ 64 LFGB Nr. L 16.01-1</t>
  </si>
  <si>
    <t>§ 64 LFGB Nr. L 16.01-1, modifiziert</t>
  </si>
  <si>
    <t>E</t>
  </si>
  <si>
    <t>GC</t>
  </si>
  <si>
    <t>Chrom</t>
  </si>
  <si>
    <t>DIN EN 15621 (auch modifiziert)</t>
  </si>
  <si>
    <t>Thermometrische Titration</t>
  </si>
  <si>
    <t>Direktmessung am Wasseraktivitätsgerät awTherm Rotronic</t>
  </si>
  <si>
    <t>Schweizerisches Lebensmittelbuch 270.1; Veresterung mit Natriummethylat; GC-FID</t>
  </si>
  <si>
    <t>DGF C III-8 (1997),auch  modifiziert</t>
  </si>
  <si>
    <t>Trockenmasse</t>
  </si>
  <si>
    <t>Fett, gesättigte Fettsäuren</t>
  </si>
  <si>
    <t>Fett, gesättigt</t>
  </si>
  <si>
    <t>gesättigt</t>
  </si>
  <si>
    <t>Einfach ungesättigte Fettsäuren</t>
  </si>
  <si>
    <t>Mehrfach ungesättige Fettsäuren</t>
  </si>
  <si>
    <t>aus der Fettsäureverteilung und dem bestimmten Fettgehalt</t>
  </si>
  <si>
    <t>§ 64 LFGB Nr. L 13.00-26/27, auch modifiziert</t>
  </si>
  <si>
    <t>DGF- Einheitsmethode C-VI 10a (00) und C-VI 11e (98)</t>
  </si>
  <si>
    <t>Novasina Labswift aw</t>
  </si>
  <si>
    <t>Humimeter RH2</t>
  </si>
  <si>
    <t>§ 64 LFGB Nr. L 16.00-5</t>
  </si>
  <si>
    <t>§ 64 LFGB Nr. L 16.00-5, modifiziert</t>
  </si>
  <si>
    <t>GC-MS: DGF C-VI 10 a (00), DGF C-VI 11d (98)</t>
  </si>
  <si>
    <t>ISO 15885 : 2002-11</t>
  </si>
  <si>
    <t>EN ISO 12966-2 und -4</t>
  </si>
  <si>
    <t>ISO 15885: 2002-11</t>
  </si>
  <si>
    <t>§ 64 LFGB Nr. L 07.00-24</t>
  </si>
  <si>
    <t>§ 64 LFGB Nr. L 07.00-24, modifziert</t>
  </si>
  <si>
    <t>DIN EN 16943 (auch modifiziert)</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</si>
  <si>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</si>
  <si>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</si>
  <si>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</si>
  <si>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</si>
  <si>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</si>
  <si>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</si>
  <si>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</si>
  <si>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</si>
  <si>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</si>
  <si>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</si>
  <si>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</si>
  <si>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Nrn. L06.00-4 / L 06.00-9 (auch modifiziert)</t>
  </si>
  <si>
    <t>DIN EN ISO 11885 (auch modifiziert)</t>
  </si>
  <si>
    <t>DIN EN ISO 7980 DEV 3a (auch modifiziert)</t>
  </si>
  <si>
    <t>DIN 38406 E 13 (auch modifiziert)</t>
  </si>
  <si>
    <t>DIN 38406 E 14 (auch modifiziert)</t>
  </si>
  <si>
    <t>DIN 38406 E 29 (auch modifiziert)</t>
  </si>
  <si>
    <t>DIN ISO 11047 (auch modifiziert)</t>
  </si>
  <si>
    <t>EN 15505 (auch modifiziert)</t>
  </si>
  <si>
    <t>DIN EN ISO 15510 (auch modifiziert)</t>
  </si>
  <si>
    <t>DIN EN ISO 17294-2 (auch modifiziert)</t>
  </si>
  <si>
    <t>DIN EN ISO 14911 (auch modifiziert)</t>
  </si>
  <si>
    <t>VDLUA VII 2.2.2.6 (auch modifiziert)</t>
  </si>
  <si>
    <t>EPA 7010, 1998 (auch modifiziert)</t>
  </si>
  <si>
    <t>AOAC 7000B, 1998 (auch modifiziert)</t>
  </si>
  <si>
    <t>AOAC Official Method 984.27 und 985.01 (auch modifiziert)</t>
  </si>
  <si>
    <t>AOAC 985.35 (auch modifiziert)</t>
  </si>
  <si>
    <t>AOAC 999.10, 2002 (auch modifiziert)</t>
  </si>
  <si>
    <t>§ 64 LFGB Nr.L 18.00-23, modifiziert</t>
  </si>
  <si>
    <t>VO (EG) Nr. 118/2010</t>
  </si>
  <si>
    <t>VO (EG) Nr. 900/2008</t>
  </si>
  <si>
    <t>ICP-MS (Chlorid)</t>
  </si>
  <si>
    <t>§ 64 LFGB Nr. L 03.00-11;2007-12</t>
  </si>
  <si>
    <t>§ 64 LFGB Nr. L 03.00-11;2007-12, modifiziert</t>
  </si>
  <si>
    <t>§ 64 LFGB Nr. L 17.00-12</t>
  </si>
  <si>
    <t>§ 64 LFGB Nr. L 17.00-12, modifiziert</t>
  </si>
  <si>
    <t>Methode A 1 VO (EWG) Nr. 1265/69</t>
  </si>
  <si>
    <t>Rotronic Hygropalm 23-AW</t>
  </si>
  <si>
    <t>Applikation Rotronic für AwTherm (2015-11)</t>
  </si>
  <si>
    <t>Messung mit aw-Wert Meßgerät Rotronic Hygrolab 3 mit AW-DIO-Wasseraktivitätsfühler</t>
  </si>
  <si>
    <t>ISO 18787</t>
  </si>
  <si>
    <t>§ 64 LFGB Nr. L 26.04-1 (potentiometrisch)</t>
  </si>
  <si>
    <t>§ 64 LFGB Nr. L 26.04-1 (potentiometrisch), modifiziert</t>
  </si>
  <si>
    <t>DGF C-VI 10a (00) und DGF C-VI 11d (19)</t>
  </si>
  <si>
    <t>§ 64 LFGB Nr. L 00.00-143, modifiziert</t>
  </si>
  <si>
    <t>§ 64 LFGB Nr. L 00.00-143</t>
  </si>
  <si>
    <t>Aufarbeitung nach ASU 00.00-140-2; Messung mittels GCMS</t>
  </si>
  <si>
    <t>DGF C-VI 10 a (2000) und DGF C-VI 11e (2018)</t>
  </si>
  <si>
    <t>Rotronic Hygrolab C1</t>
  </si>
  <si>
    <t>Novasina LabTouch-aw</t>
  </si>
  <si>
    <t>labmaster aw Meintrup DWS Laborgeräte</t>
  </si>
  <si>
    <t>?</t>
  </si>
  <si>
    <t>§ 64 Nr. L 06.00-20:2003-12, modifiziert</t>
  </si>
  <si>
    <t>§ 64 Nr. LFGB Nr. L 06.00-20:2003-12</t>
  </si>
  <si>
    <t>§ 64 LFGB Nr. 04.00-22:2002-05</t>
  </si>
  <si>
    <t>§ 64 LFGB Nr. 04.00-22:2002-05, modifiziert</t>
  </si>
  <si>
    <t>ANKOM Filterbag-Extraktion nach Hydrolyse</t>
  </si>
  <si>
    <t>§ 64 LFGB Nr. L 05.00-16, modifiziert</t>
  </si>
  <si>
    <t>Halogentrockner bei 103 °C</t>
  </si>
  <si>
    <t>Mikrowellenveraschungssystem</t>
  </si>
  <si>
    <t>Schweizerisches Lebensmittelbuch, 270.1</t>
  </si>
  <si>
    <t>HPAEC/PAD</t>
  </si>
  <si>
    <t>§ 64 LFGB Nr. L 22.02/04-3, modifiziert</t>
  </si>
  <si>
    <t>§ 64 LFGB Nr. L 22.02/04-3</t>
  </si>
  <si>
    <t>Umesterung mit methanolischer Natriummethylat-lösung, Extraktion mit Isohexan, Derivatisierung mit MSTFA, GC-MSMS</t>
  </si>
  <si>
    <t>Spezifischer Drehwinkel (Polarimetrie)</t>
  </si>
  <si>
    <t>Kontaktname</t>
  </si>
  <si>
    <t>Mailadresse</t>
  </si>
  <si>
    <t>Zertifikat geeignet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</si>
  <si>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</si>
  <si>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Rotronic HC2-AW-USB</t>
  </si>
  <si>
    <t>Veresterung der isolierten Fette mitttels Natriummethylat; GC mit FID</t>
  </si>
  <si>
    <t>Umesterung der Fettsäuren mit TMSH, GC-FID</t>
  </si>
  <si>
    <t>Enzym-Testkit Megazyme K-SUFRG</t>
  </si>
  <si>
    <t>Enzymatisch nach r-Biopharm Enzytec Liquid Art. Nr. E8180/E8160</t>
  </si>
  <si>
    <t>§ 64 LFGB Nr.  L 00.00-168:2020-11 (auch modifiziert)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</si>
  <si>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</si>
  <si>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</si>
  <si>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</si>
  <si>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</si>
  <si>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</si>
  <si>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</si>
  <si>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</si>
  <si>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Zur Bestimmung der Parameter sollen zwei vollständig getrennte Analysengänge durch¬geführt werden. Verwenden Sie für die Analysengänge 1 und 2 Probenmaterial aus verschiedenen Probeneinheiten.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</si>
  <si>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</si>
  <si>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</si>
  <si>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</si>
  <si>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</si>
  <si>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</si>
  <si>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eingegebenen eMailadressen übereinstimmen.</t>
    </r>
  </si>
  <si>
    <t>Geben Sie Ihre Ergebnisse mit den in Spalte 3 aufgeführten signifikanten Stellen an. Beispiele hierzu sind in "Signifikanz" enthalten 
(bei Gehalten unter 0,010 g/100 g genügt die Angabe von 2 signifikanten Stellen).
Report your results with in column 3 shown significant numbers (there are some examples in sheet "Significance")
(for concentrations below 0.010 g/100 g reporting of results with 2 significant numbers is suitable).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</si>
</sst>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White]#,##0;[Red]\-#,##0\ _€"/>
    <numFmt numFmtId="165" formatCode="0.0000"/>
  </numFmts>
  <fonts count="41"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b/>
      <sz val="11"/>
      <name val="Times New Roman"/>
      <family val="1"/>
    </font>
    <font>
      <sz val="12"/>
      <color indexed="10"/>
      <name val="Times New Roman"/>
      <family val="1"/>
    </font>
    <font>
      <sz val="9"/>
      <name val="Times New Roman"/>
      <family val="1"/>
    </font>
    <font>
      <sz val="12"/>
      <color indexed="9"/>
      <name val="Times New Roman"/>
      <family val="1"/>
    </font>
    <font>
      <u/>
      <sz val="10"/>
      <name val="Times New Roman"/>
      <family val="1"/>
    </font>
    <font>
      <b/>
      <sz val="13"/>
      <color indexed="10"/>
      <name val="Times New Roman"/>
      <family val="1"/>
    </font>
    <font>
      <sz val="10"/>
      <color indexed="81"/>
      <name val="Times New Roman"/>
      <family val="1"/>
    </font>
    <font>
      <sz val="10"/>
      <name val="Symbol"/>
      <family val="1"/>
      <charset val="2"/>
    </font>
    <font>
      <u/>
      <sz val="11"/>
      <name val="Times New Roman"/>
      <family val="1"/>
    </font>
    <font>
      <i/>
      <vertAlign val="subscript"/>
      <sz val="11"/>
      <name val="Times New Roman"/>
      <family val="1"/>
    </font>
    <font>
      <sz val="11"/>
      <color indexed="12"/>
      <name val="Times New Roman"/>
      <family val="1"/>
    </font>
    <font>
      <sz val="10"/>
      <name val="Arial"/>
      <family val="2"/>
    </font>
    <font>
      <vertAlign val="subscript"/>
      <sz val="11"/>
      <name val="Times New Roman"/>
      <family val="1"/>
    </font>
    <font>
      <sz val="12"/>
      <color theme="0"/>
      <name val="Times New Roman"/>
      <family val="1"/>
    </font>
    <font>
      <sz val="11"/>
      <color theme="0"/>
      <name val="Times New Roman"/>
      <family val="1"/>
    </font>
    <font>
      <sz val="4"/>
      <color theme="0"/>
      <name val="Times New Roman"/>
      <family val="1"/>
    </font>
    <font>
      <sz val="11"/>
      <color indexed="8"/>
      <name val="Calibri"/>
      <family val="2"/>
    </font>
    <font>
      <sz val="11"/>
      <color indexed="9"/>
      <name val="Calibri"/>
      <family val="2"/>
    </font>
    <font>
      <sz val="9"/>
      <color rgb="FFFF0000"/>
      <name val="Times New Roman"/>
      <family val="1"/>
    </font>
    <font>
      <i/>
      <sz val="11"/>
      <color theme="0" tint="-0.499984740745262"/>
      <name val="Times New Roman"/>
      <family val="1"/>
    </font>
    <font>
      <b/>
      <sz val="11"/>
      <color rgb="FFFF0000"/>
      <name val="Times New Roman"/>
      <family val="1"/>
    </font>
  </fonts>
  <fills count="16">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n">
        <color indexed="17"/>
      </top>
      <bottom/>
      <diagonal/>
    </border>
    <border>
      <left/>
      <right/>
      <top/>
      <bottom style="thin">
        <color indexed="64"/>
      </bottom>
      <diagonal/>
    </border>
  </borders>
  <cellStyleXfs count="28">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31" fillId="0" borderId="0"/>
    <xf numFmtId="0" fontId="31" fillId="0" borderId="0"/>
    <xf numFmtId="0" fontId="5" fillId="0" borderId="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6"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9" borderId="0" applyNumberFormat="0" applyBorder="0" applyAlignment="0" applyProtection="0"/>
    <xf numFmtId="0" fontId="36" fillId="12" borderId="0" applyNumberFormat="0" applyBorder="0" applyAlignment="0" applyProtection="0"/>
    <xf numFmtId="0" fontId="36" fillId="6" borderId="0" applyNumberFormat="0" applyBorder="0" applyAlignment="0" applyProtection="0"/>
    <xf numFmtId="0" fontId="37" fillId="13"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9" borderId="0" applyNumberFormat="0" applyBorder="0" applyAlignment="0" applyProtection="0"/>
    <xf numFmtId="0" fontId="37" fillId="13" borderId="0" applyNumberFormat="0" applyBorder="0" applyAlignment="0" applyProtection="0"/>
    <xf numFmtId="0" fontId="37" fillId="6" borderId="0" applyNumberFormat="0" applyBorder="0" applyAlignment="0" applyProtection="0"/>
    <xf numFmtId="0" fontId="5" fillId="0" borderId="0"/>
    <xf numFmtId="0" fontId="5" fillId="0" borderId="0"/>
    <xf numFmtId="0" fontId="1" fillId="0" borderId="0" applyNumberFormat="0" applyFill="0" applyBorder="0" applyAlignment="0" applyProtection="0">
      <alignment vertical="top"/>
      <protection locked="0"/>
    </xf>
  </cellStyleXfs>
  <cellXfs count="185">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5" fillId="0" borderId="0" xfId="0" applyFont="1" applyAlignment="1" applyProtection="1">
      <alignment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3" xfId="0" applyFont="1" applyBorder="1" applyAlignment="1">
      <alignment vertical="top" wrapText="1"/>
    </xf>
    <xf numFmtId="0" fontId="18" fillId="0" borderId="0" xfId="0" applyFont="1" applyProtection="1">
      <protection hidden="1"/>
    </xf>
    <xf numFmtId="0" fontId="16" fillId="0" borderId="0" xfId="0" applyFont="1" applyProtection="1">
      <protection hidden="1"/>
    </xf>
    <xf numFmtId="0" fontId="15" fillId="0" borderId="0" xfId="0" applyFont="1" applyAlignment="1">
      <alignment horizontal="justify" vertical="top" wrapText="1"/>
    </xf>
    <xf numFmtId="0" fontId="15" fillId="0" borderId="0" xfId="0" applyFont="1" applyAlignment="1">
      <alignment wrapText="1"/>
    </xf>
    <xf numFmtId="0" fontId="5" fillId="0" borderId="3"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0" xfId="0" applyFont="1" applyAlignment="1" applyProtection="1">
      <alignment horizontal="left" wrapText="1"/>
      <protection hidden="1"/>
    </xf>
    <xf numFmtId="49" fontId="0" fillId="2" borderId="0" xfId="0" applyNumberFormat="1" applyFill="1" applyAlignment="1">
      <alignment horizontal="center"/>
    </xf>
    <xf numFmtId="14" fontId="0" fillId="2" borderId="0" xfId="0" applyNumberFormat="1" applyFill="1" applyAlignment="1">
      <alignment horizontal="center"/>
    </xf>
    <xf numFmtId="0" fontId="22" fillId="3" borderId="0" xfId="0" applyFont="1" applyFill="1" applyProtection="1">
      <protection hidden="1"/>
    </xf>
    <xf numFmtId="0" fontId="4" fillId="0" borderId="0" xfId="0" applyFont="1" applyAlignment="1">
      <alignment horizontal="justify" vertical="top" wrapText="1"/>
    </xf>
    <xf numFmtId="0" fontId="5" fillId="0" borderId="0" xfId="0" applyFont="1" applyAlignment="1">
      <alignment horizontal="justify" vertical="top" wrapText="1"/>
    </xf>
    <xf numFmtId="0" fontId="4" fillId="0" borderId="0" xfId="0" applyFont="1" applyAlignment="1">
      <alignment vertical="center" wrapText="1"/>
    </xf>
    <xf numFmtId="0" fontId="4" fillId="0" borderId="0" xfId="0" applyFont="1" applyAlignment="1" applyProtection="1">
      <alignment horizontal="center" vertical="center"/>
      <protection hidden="1"/>
    </xf>
    <xf numFmtId="0" fontId="4" fillId="4" borderId="0" xfId="0" applyFont="1" applyFill="1" applyAlignment="1" applyProtection="1">
      <alignment vertical="center" wrapText="1"/>
      <protection hidden="1"/>
    </xf>
    <xf numFmtId="0" fontId="21" fillId="4" borderId="0" xfId="0" applyFont="1" applyFill="1" applyAlignment="1" applyProtection="1">
      <alignment vertical="center"/>
      <protection hidden="1"/>
    </xf>
    <xf numFmtId="0" fontId="4" fillId="4" borderId="0" xfId="0" applyFont="1" applyFill="1" applyAlignment="1" applyProtection="1">
      <alignment wrapText="1"/>
      <protection hidden="1"/>
    </xf>
    <xf numFmtId="0" fontId="4" fillId="0" borderId="0" xfId="0" applyFont="1" applyAlignment="1" applyProtection="1">
      <alignment horizontal="center" vertical="center" wrapText="1"/>
      <protection hidden="1"/>
    </xf>
    <xf numFmtId="0" fontId="5" fillId="0" borderId="0" xfId="0" applyFont="1"/>
    <xf numFmtId="14" fontId="25" fillId="0" borderId="0" xfId="0" applyNumberFormat="1" applyFont="1" applyAlignment="1" applyProtection="1">
      <alignment horizontal="left"/>
      <protection hidden="1"/>
    </xf>
    <xf numFmtId="0" fontId="18" fillId="0" borderId="0" xfId="0" applyFont="1" applyAlignment="1" applyProtection="1">
      <alignment horizontal="center" vertical="center"/>
      <protection hidden="1"/>
    </xf>
    <xf numFmtId="0" fontId="15" fillId="0" borderId="0" xfId="0" applyFont="1" applyAlignment="1">
      <alignment horizontal="left" vertical="top" wrapText="1"/>
    </xf>
    <xf numFmtId="0" fontId="23" fillId="0" borderId="0" xfId="0" applyFont="1" applyAlignment="1" applyProtection="1">
      <alignment horizontal="center" vertical="center"/>
      <protection hidden="1"/>
    </xf>
    <xf numFmtId="0" fontId="4" fillId="0" borderId="2" xfId="0" applyFont="1" applyBorder="1" applyAlignment="1">
      <alignment horizontal="justify" vertical="top" wrapText="1"/>
    </xf>
    <xf numFmtId="0" fontId="19" fillId="0" borderId="0" xfId="0" applyFont="1" applyAlignment="1" applyProtection="1">
      <alignment horizontal="center" vertical="center"/>
      <protection hidden="1"/>
    </xf>
    <xf numFmtId="0" fontId="4" fillId="0" borderId="0" xfId="0" applyFont="1" applyAlignment="1" applyProtection="1">
      <alignment horizontal="left"/>
      <protection locked="0" hidden="1"/>
    </xf>
    <xf numFmtId="0" fontId="4" fillId="0" borderId="2"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5" fillId="0" borderId="0" xfId="0" applyFont="1" applyAlignment="1" applyProtection="1">
      <alignment horizontal="left"/>
      <protection locked="0" hidden="1"/>
    </xf>
    <xf numFmtId="0" fontId="5" fillId="0" borderId="2" xfId="0" applyFont="1" applyBorder="1" applyAlignment="1" applyProtection="1">
      <alignment horizontal="left" vertical="top" wrapText="1"/>
      <protection hidden="1"/>
    </xf>
    <xf numFmtId="0" fontId="5"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Alignment="1" applyProtection="1">
      <alignment horizontal="left"/>
      <protection hidden="1"/>
    </xf>
    <xf numFmtId="0" fontId="7" fillId="4" borderId="0" xfId="0" applyFont="1" applyFill="1" applyProtection="1">
      <protection hidden="1"/>
    </xf>
    <xf numFmtId="0" fontId="0" fillId="4" borderId="0" xfId="0" applyFill="1" applyAlignment="1" applyProtection="1">
      <alignment vertical="center"/>
      <protection hidden="1"/>
    </xf>
    <xf numFmtId="0" fontId="18" fillId="0" borderId="0" xfId="0" applyFont="1" applyAlignment="1" applyProtection="1">
      <alignment vertical="center"/>
      <protection hidden="1"/>
    </xf>
    <xf numFmtId="0" fontId="23" fillId="0" borderId="0" xfId="0" applyFont="1" applyProtection="1">
      <protection hidden="1"/>
    </xf>
    <xf numFmtId="0" fontId="8" fillId="0" borderId="0" xfId="0" applyFont="1" applyAlignment="1">
      <alignment vertical="center"/>
    </xf>
    <xf numFmtId="0" fontId="0" fillId="0" borderId="0" xfId="0" applyAlignment="1">
      <alignment vertical="center"/>
    </xf>
    <xf numFmtId="0" fontId="20"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164" fontId="5" fillId="0" borderId="0" xfId="4" applyNumberFormat="1" applyFont="1"/>
    <xf numFmtId="0" fontId="30" fillId="0" borderId="0" xfId="0" applyFont="1" applyAlignment="1">
      <alignment horizontal="left" vertical="center" wrapText="1"/>
    </xf>
    <xf numFmtId="0" fontId="30" fillId="0" borderId="0" xfId="0" applyFont="1" applyAlignment="1">
      <alignment horizontal="left" vertical="center"/>
    </xf>
    <xf numFmtId="49" fontId="1" fillId="2" borderId="0" xfId="1" applyNumberFormat="1" applyFill="1" applyAlignment="1" applyProtection="1">
      <alignment vertical="center"/>
      <protection locked="0"/>
    </xf>
    <xf numFmtId="164" fontId="5" fillId="0" borderId="0" xfId="5" applyNumberFormat="1" applyFont="1" applyAlignment="1">
      <alignment horizontal="left"/>
    </xf>
    <xf numFmtId="0" fontId="5" fillId="0" borderId="0" xfId="3"/>
    <xf numFmtId="0" fontId="5" fillId="0" borderId="0" xfId="3" applyAlignment="1">
      <alignment horizontal="center"/>
    </xf>
    <xf numFmtId="0" fontId="20" fillId="0" borderId="0" xfId="3" applyFont="1"/>
    <xf numFmtId="0" fontId="5" fillId="0" borderId="0" xfId="3" applyProtection="1">
      <protection locked="0" hidden="1"/>
    </xf>
    <xf numFmtId="0" fontId="5" fillId="0" borderId="0" xfId="3" applyAlignment="1" applyProtection="1">
      <alignment horizontal="center"/>
      <protection locked="0" hidden="1"/>
    </xf>
    <xf numFmtId="0" fontId="8" fillId="4" borderId="0" xfId="3" applyFont="1" applyFill="1" applyProtection="1">
      <protection hidden="1"/>
    </xf>
    <xf numFmtId="0" fontId="5" fillId="4" borderId="0" xfId="3" applyFill="1" applyProtection="1">
      <protection hidden="1"/>
    </xf>
    <xf numFmtId="0" fontId="30" fillId="4" borderId="0" xfId="3" applyFont="1" applyFill="1" applyProtection="1">
      <protection hidden="1"/>
    </xf>
    <xf numFmtId="0" fontId="6" fillId="4" borderId="0" xfId="3" applyFont="1" applyFill="1" applyProtection="1">
      <protection hidden="1"/>
    </xf>
    <xf numFmtId="0" fontId="4" fillId="4" borderId="0" xfId="3" applyFont="1" applyFill="1" applyAlignment="1" applyProtection="1">
      <alignment vertical="center" wrapText="1"/>
      <protection hidden="1"/>
    </xf>
    <xf numFmtId="0" fontId="5" fillId="4" borderId="0" xfId="3" applyFill="1" applyAlignment="1" applyProtection="1">
      <alignment vertical="center"/>
      <protection hidden="1"/>
    </xf>
    <xf numFmtId="0" fontId="1" fillId="4" borderId="0" xfId="1" applyFill="1" applyBorder="1" applyAlignment="1" applyProtection="1">
      <protection hidden="1"/>
    </xf>
    <xf numFmtId="0" fontId="11" fillId="4" borderId="0" xfId="3" applyFont="1" applyFill="1" applyAlignment="1" applyProtection="1">
      <alignment vertical="center"/>
      <protection hidden="1"/>
    </xf>
    <xf numFmtId="0" fontId="8" fillId="4" borderId="0" xfId="3" applyFont="1" applyFill="1" applyAlignment="1" applyProtection="1">
      <alignment vertical="center" wrapText="1"/>
      <protection hidden="1"/>
    </xf>
    <xf numFmtId="0" fontId="4" fillId="0" borderId="0" xfId="0" applyFont="1" applyAlignment="1">
      <alignment vertical="top" wrapText="1"/>
    </xf>
    <xf numFmtId="0" fontId="33" fillId="0" borderId="0" xfId="0" applyFont="1" applyAlignment="1">
      <alignment vertical="top" wrapText="1"/>
    </xf>
    <xf numFmtId="0" fontId="34" fillId="0" borderId="0" xfId="0" applyFont="1" applyAlignment="1" applyProtection="1">
      <alignment horizontal="center" vertical="center"/>
      <protection hidden="1"/>
    </xf>
    <xf numFmtId="49" fontId="4" fillId="2" borderId="0" xfId="0" applyNumberFormat="1" applyFont="1" applyFill="1" applyAlignment="1" applyProtection="1">
      <alignment horizontal="right"/>
      <protection locked="0"/>
    </xf>
    <xf numFmtId="49" fontId="4" fillId="2" borderId="0" xfId="0" applyNumberFormat="1" applyFont="1" applyFill="1" applyAlignment="1" applyProtection="1">
      <alignment vertical="center"/>
      <protection locked="0"/>
    </xf>
    <xf numFmtId="0" fontId="4" fillId="0" borderId="0" xfId="0" applyFont="1" applyAlignment="1" applyProtection="1">
      <alignment vertical="center"/>
      <protection hidden="1"/>
    </xf>
    <xf numFmtId="0" fontId="23" fillId="0" borderId="0" xfId="0" applyFont="1" applyAlignment="1" applyProtection="1">
      <alignment horizontal="left" vertical="center" wrapText="1"/>
      <protection hidden="1"/>
    </xf>
    <xf numFmtId="0" fontId="18" fillId="0" borderId="0" xfId="0" applyFont="1" applyAlignment="1" applyProtection="1">
      <alignment vertical="center" wrapText="1"/>
      <protection hidden="1"/>
    </xf>
    <xf numFmtId="0" fontId="15" fillId="0" borderId="0" xfId="3" applyFont="1"/>
    <xf numFmtId="0" fontId="15" fillId="0" borderId="0" xfId="3" applyFont="1" applyProtection="1">
      <protection locked="0"/>
    </xf>
    <xf numFmtId="0" fontId="15" fillId="0" borderId="0" xfId="3" applyFont="1" applyAlignment="1" applyProtection="1">
      <alignment horizontal="left"/>
      <protection hidden="1"/>
    </xf>
    <xf numFmtId="0" fontId="15" fillId="0" borderId="2" xfId="3" applyFont="1" applyBorder="1" applyAlignment="1">
      <alignment horizontal="justify" vertical="top" wrapText="1"/>
    </xf>
    <xf numFmtId="0" fontId="15" fillId="0" borderId="0" xfId="3" applyFont="1" applyAlignment="1">
      <alignment horizontal="justify" vertical="top" wrapText="1"/>
    </xf>
    <xf numFmtId="0" fontId="15" fillId="0" borderId="4" xfId="3" applyFont="1" applyBorder="1" applyAlignment="1">
      <alignment horizontal="justify" vertical="top" wrapText="1"/>
    </xf>
    <xf numFmtId="0" fontId="15" fillId="0" borderId="4" xfId="3" applyFont="1" applyBorder="1" applyAlignment="1">
      <alignment wrapText="1"/>
    </xf>
    <xf numFmtId="0" fontId="15" fillId="0" borderId="0" xfId="3" applyFont="1" applyAlignment="1">
      <alignment wrapText="1"/>
    </xf>
    <xf numFmtId="0" fontId="4" fillId="4" borderId="0" xfId="0" applyFont="1" applyFill="1" applyAlignment="1" applyProtection="1">
      <alignment vertical="center"/>
      <protection hidden="1"/>
    </xf>
    <xf numFmtId="0" fontId="22" fillId="0" borderId="0" xfId="0" applyFont="1" applyProtection="1">
      <protection hidden="1"/>
    </xf>
    <xf numFmtId="0" fontId="35" fillId="0" borderId="0" xfId="0" applyFont="1" applyProtection="1">
      <protection hidden="1"/>
    </xf>
    <xf numFmtId="0" fontId="5" fillId="3" borderId="0" xfId="6" applyFill="1"/>
    <xf numFmtId="0" fontId="21" fillId="0" borderId="0" xfId="0" applyFont="1" applyAlignment="1" applyProtection="1">
      <alignment vertical="center"/>
      <protection hidden="1"/>
    </xf>
    <xf numFmtId="0" fontId="38" fillId="0" borderId="0" xfId="0" applyFont="1" applyProtection="1">
      <protection hidden="1"/>
    </xf>
    <xf numFmtId="49" fontId="5" fillId="2" borderId="0" xfId="0" applyNumberFormat="1" applyFont="1" applyFill="1" applyAlignment="1">
      <alignment horizontal="center"/>
    </xf>
    <xf numFmtId="0" fontId="5" fillId="14" borderId="0" xfId="0" applyFont="1" applyFill="1" applyAlignment="1">
      <alignment vertical="center"/>
    </xf>
    <xf numFmtId="0" fontId="5" fillId="0" borderId="0" xfId="0" applyFont="1" applyAlignment="1">
      <alignment vertical="center"/>
    </xf>
    <xf numFmtId="0" fontId="5" fillId="15" borderId="0" xfId="0" applyFont="1" applyFill="1" applyAlignment="1">
      <alignment horizontal="left" vertical="center"/>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0" fillId="0" borderId="0" xfId="0" applyAlignment="1">
      <alignment horizontal="left" vertical="center"/>
    </xf>
    <xf numFmtId="0" fontId="5" fillId="14" borderId="0" xfId="0" applyFont="1" applyFill="1" applyAlignment="1">
      <alignment horizontal="left" vertical="center" wrapText="1"/>
    </xf>
    <xf numFmtId="0" fontId="5" fillId="14" borderId="0" xfId="0" applyFont="1" applyFill="1" applyAlignment="1">
      <alignment horizontal="left" vertical="center"/>
    </xf>
    <xf numFmtId="0" fontId="4" fillId="0" borderId="0" xfId="0" applyFont="1" applyAlignment="1">
      <alignment horizontal="center" vertical="top" wrapText="1"/>
    </xf>
    <xf numFmtId="0" fontId="22" fillId="0" borderId="0" xfId="0" applyFont="1" applyAlignment="1" applyProtection="1">
      <alignment horizontal="left" vertical="center" wrapText="1"/>
      <protection hidden="1"/>
    </xf>
    <xf numFmtId="0" fontId="0" fillId="4" borderId="0" xfId="0" applyFill="1" applyAlignment="1" applyProtection="1">
      <alignment horizontal="left"/>
      <protection hidden="1"/>
    </xf>
    <xf numFmtId="0" fontId="0" fillId="4" borderId="0" xfId="0" applyFill="1" applyAlignment="1" applyProtection="1">
      <alignment horizontal="center"/>
      <protection hidden="1"/>
    </xf>
    <xf numFmtId="0" fontId="0" fillId="4" borderId="0" xfId="0" applyFill="1" applyAlignment="1" applyProtection="1">
      <alignment horizontal="left" vertical="center" wrapText="1"/>
      <protection locked="0"/>
    </xf>
    <xf numFmtId="0" fontId="0" fillId="4" borderId="0" xfId="0" applyFill="1" applyAlignment="1" applyProtection="1">
      <alignment vertical="center" wrapText="1"/>
      <protection locked="0"/>
    </xf>
    <xf numFmtId="0" fontId="0" fillId="4" borderId="0" xfId="0" applyFill="1" applyAlignment="1" applyProtection="1">
      <alignment horizontal="center" vertical="center" wrapText="1"/>
      <protection locked="0"/>
    </xf>
    <xf numFmtId="0" fontId="4" fillId="4" borderId="0" xfId="0" applyFont="1" applyFill="1" applyAlignment="1" applyProtection="1">
      <alignment horizontal="left" vertical="center" wrapText="1"/>
      <protection hidden="1"/>
    </xf>
    <xf numFmtId="0" fontId="9" fillId="0" borderId="0" xfId="0" applyFont="1" applyAlignment="1" applyProtection="1">
      <alignment horizontal="left"/>
      <protection hidden="1"/>
    </xf>
    <xf numFmtId="0" fontId="23" fillId="0" borderId="0" xfId="0" applyFont="1" applyAlignment="1" applyProtection="1">
      <alignment horizontal="center" wrapText="1"/>
      <protection hidden="1"/>
    </xf>
    <xf numFmtId="0" fontId="4" fillId="0" borderId="0" xfId="0" applyFont="1" applyAlignment="1" applyProtection="1">
      <alignment horizontal="left" vertical="center" wrapText="1"/>
      <protection hidden="1"/>
    </xf>
    <xf numFmtId="0" fontId="0" fillId="4" borderId="0" xfId="0" applyFill="1" applyAlignment="1" applyProtection="1">
      <alignment horizontal="left" vertical="center"/>
      <protection hidden="1"/>
    </xf>
    <xf numFmtId="0" fontId="5" fillId="4" borderId="0" xfId="0" applyFont="1" applyFill="1" applyAlignment="1" applyProtection="1">
      <alignment vertical="center" wrapText="1"/>
      <protection locked="0"/>
    </xf>
    <xf numFmtId="0" fontId="8" fillId="0" borderId="0" xfId="0" applyFont="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5" fillId="4" borderId="0" xfId="3" applyFill="1" applyAlignment="1" applyProtection="1">
      <alignment horizontal="left"/>
      <protection locked="0"/>
    </xf>
    <xf numFmtId="0" fontId="5" fillId="4" borderId="0" xfId="3" applyFill="1" applyAlignment="1" applyProtection="1">
      <alignment horizontal="left" vertical="center"/>
      <protection locked="0"/>
    </xf>
    <xf numFmtId="0" fontId="4" fillId="4" borderId="0" xfId="0" applyFont="1" applyFill="1" applyAlignment="1" applyProtection="1">
      <alignment vertical="center" wrapText="1"/>
      <protection locked="0"/>
    </xf>
    <xf numFmtId="0" fontId="4" fillId="4" borderId="0" xfId="0" applyFont="1" applyFill="1" applyAlignment="1" applyProtection="1">
      <alignment horizontal="center" vertical="center" wrapText="1"/>
      <protection locked="0"/>
    </xf>
    <xf numFmtId="0" fontId="0" fillId="4" borderId="0" xfId="0" applyFill="1" applyAlignment="1" applyProtection="1">
      <alignment horizontal="left" vertical="center"/>
      <protection locked="0"/>
    </xf>
    <xf numFmtId="0" fontId="0" fillId="4" borderId="0" xfId="0" applyFill="1" applyAlignment="1" applyProtection="1">
      <alignment horizontal="center" vertical="center"/>
      <protection hidden="1"/>
    </xf>
    <xf numFmtId="0" fontId="0" fillId="4" borderId="0" xfId="0" applyFill="1" applyAlignment="1" applyProtection="1">
      <alignment horizontal="left"/>
      <protection locked="0"/>
    </xf>
    <xf numFmtId="49" fontId="4" fillId="2" borderId="0" xfId="0" applyNumberFormat="1" applyFont="1" applyFill="1" applyAlignment="1" applyProtection="1">
      <alignment horizontal="left"/>
      <protection locked="0"/>
    </xf>
    <xf numFmtId="0" fontId="8" fillId="0" borderId="0" xfId="6" applyFont="1" applyAlignment="1">
      <alignment horizontal="left" wrapText="1"/>
    </xf>
    <xf numFmtId="0" fontId="8" fillId="0" borderId="0" xfId="6" applyFont="1" applyAlignment="1">
      <alignment horizontal="left"/>
    </xf>
    <xf numFmtId="0" fontId="5" fillId="0" borderId="0" xfId="6"/>
    <xf numFmtId="0" fontId="5" fillId="0" borderId="0" xfId="6" applyAlignment="1">
      <alignment horizontal="left" wrapText="1"/>
    </xf>
    <xf numFmtId="0" fontId="5" fillId="0" borderId="0" xfId="6" applyAlignment="1">
      <alignment horizontal="left"/>
    </xf>
    <xf numFmtId="0" fontId="9" fillId="0" borderId="0" xfId="6" applyFont="1" applyAlignment="1">
      <alignment horizontal="left" wrapText="1"/>
    </xf>
    <xf numFmtId="0" fontId="20" fillId="0" borderId="0" xfId="6" applyFont="1"/>
    <xf numFmtId="0" fontId="5" fillId="0" borderId="5" xfId="6" applyBorder="1" applyAlignment="1">
      <alignment horizontal="left" wrapText="1"/>
    </xf>
    <xf numFmtId="0" fontId="5" fillId="0" borderId="5" xfId="6" applyBorder="1" applyAlignment="1">
      <alignment horizontal="left"/>
    </xf>
    <xf numFmtId="0" fontId="5" fillId="4" borderId="1" xfId="6" applyFill="1" applyBorder="1" applyAlignment="1">
      <alignment horizontal="left" vertical="top" wrapText="1"/>
    </xf>
    <xf numFmtId="0" fontId="4" fillId="3" borderId="1" xfId="6" applyFont="1" applyFill="1" applyBorder="1" applyAlignment="1">
      <alignment horizontal="center" vertical="top" wrapText="1"/>
    </xf>
    <xf numFmtId="2" fontId="21" fillId="3" borderId="1" xfId="6" applyNumberFormat="1" applyFont="1" applyFill="1" applyBorder="1" applyAlignment="1">
      <alignment horizontal="center" vertical="top" wrapText="1"/>
    </xf>
    <xf numFmtId="0" fontId="8" fillId="0" borderId="0" xfId="26" applyFont="1" applyAlignment="1">
      <alignment horizontal="left" vertical="center"/>
    </xf>
    <xf numFmtId="0" fontId="5" fillId="0" borderId="0" xfId="26" applyAlignment="1">
      <alignment vertical="center"/>
    </xf>
    <xf numFmtId="0" fontId="5" fillId="0" borderId="0" xfId="26" applyAlignment="1">
      <alignment horizontal="left" vertical="center" wrapText="1"/>
    </xf>
    <xf numFmtId="0" fontId="5" fillId="0" borderId="0" xfId="26" applyAlignment="1">
      <alignment horizontal="left" vertical="center"/>
    </xf>
    <xf numFmtId="0" fontId="5" fillId="0" borderId="0" xfId="26"/>
    <xf numFmtId="0" fontId="8" fillId="0" borderId="0" xfId="26" applyFont="1" applyAlignment="1">
      <alignment vertical="center"/>
    </xf>
    <xf numFmtId="0" fontId="4" fillId="0" borderId="0" xfId="26" applyFont="1" applyAlignment="1">
      <alignment vertical="center"/>
    </xf>
    <xf numFmtId="0" fontId="4" fillId="0" borderId="0" xfId="26" applyFont="1" applyAlignment="1">
      <alignment horizontal="left" vertical="center" wrapText="1"/>
    </xf>
    <xf numFmtId="0" fontId="4" fillId="0" borderId="0" xfId="26" applyFont="1" applyAlignment="1">
      <alignment horizontal="left" vertical="center"/>
    </xf>
    <xf numFmtId="0" fontId="4" fillId="0" borderId="0" xfId="26" applyFont="1" applyAlignment="1">
      <alignment horizontal="left"/>
    </xf>
    <xf numFmtId="0" fontId="4" fillId="0" borderId="0" xfId="26" applyFont="1"/>
    <xf numFmtId="0" fontId="8" fillId="3" borderId="0" xfId="26" applyFont="1" applyFill="1" applyAlignment="1">
      <alignment horizontal="left"/>
    </xf>
    <xf numFmtId="0" fontId="4" fillId="3" borderId="0" xfId="26" applyFont="1" applyFill="1"/>
    <xf numFmtId="0" fontId="4" fillId="3" borderId="0" xfId="26" applyFont="1" applyFill="1" applyAlignment="1">
      <alignment vertical="center"/>
    </xf>
    <xf numFmtId="0" fontId="14" fillId="3" borderId="0" xfId="27" applyFont="1" applyFill="1" applyAlignment="1" applyProtection="1">
      <alignment horizontal="justify" vertical="center"/>
    </xf>
    <xf numFmtId="0" fontId="8" fillId="3" borderId="5" xfId="26" applyFont="1" applyFill="1" applyBorder="1" applyAlignment="1">
      <alignment horizontal="left" vertical="center" wrapText="1"/>
    </xf>
    <xf numFmtId="0" fontId="4" fillId="3" borderId="5" xfId="26" applyFont="1" applyFill="1" applyBorder="1" applyAlignment="1">
      <alignment horizontal="left" vertical="center"/>
    </xf>
    <xf numFmtId="0" fontId="4" fillId="3" borderId="0" xfId="26" applyFont="1" applyFill="1" applyAlignment="1">
      <alignment horizontal="left" vertical="center"/>
    </xf>
    <xf numFmtId="0" fontId="4" fillId="3" borderId="1" xfId="26" applyFont="1" applyFill="1" applyBorder="1" applyAlignment="1">
      <alignment horizontal="left" vertical="top" wrapText="1"/>
    </xf>
    <xf numFmtId="0" fontId="4" fillId="3" borderId="1" xfId="26" applyFont="1" applyFill="1" applyBorder="1" applyAlignment="1">
      <alignment horizontal="center" vertical="top" wrapText="1"/>
    </xf>
    <xf numFmtId="2" fontId="21" fillId="3" borderId="1" xfId="26" applyNumberFormat="1" applyFont="1" applyFill="1" applyBorder="1" applyAlignment="1">
      <alignment horizontal="center" vertical="top" wrapText="1"/>
    </xf>
    <xf numFmtId="0" fontId="4" fillId="3" borderId="0" xfId="26" applyFont="1" applyFill="1" applyAlignment="1">
      <alignment horizontal="left" wrapText="1"/>
    </xf>
    <xf numFmtId="0" fontId="4" fillId="3" borderId="0" xfId="26" applyFont="1" applyFill="1" applyAlignment="1">
      <alignment horizontal="left"/>
    </xf>
    <xf numFmtId="165" fontId="21" fillId="3" borderId="1" xfId="26" applyNumberFormat="1" applyFont="1" applyFill="1" applyBorder="1" applyAlignment="1">
      <alignment horizontal="center" vertical="top" wrapText="1"/>
    </xf>
    <xf numFmtId="0" fontId="9" fillId="0" borderId="0" xfId="26" applyFont="1" applyAlignment="1">
      <alignment horizontal="left" vertical="center"/>
    </xf>
    <xf numFmtId="0" fontId="5" fillId="3" borderId="0" xfId="26" applyFill="1" applyAlignment="1">
      <alignment vertical="center"/>
    </xf>
    <xf numFmtId="0" fontId="5" fillId="3" borderId="0" xfId="26" applyFill="1" applyAlignment="1">
      <alignment horizontal="left" vertical="center" wrapText="1"/>
    </xf>
    <xf numFmtId="0" fontId="20" fillId="3" borderId="0" xfId="26" applyFont="1" applyFill="1" applyAlignment="1">
      <alignment horizontal="left" vertical="center" wrapText="1"/>
    </xf>
    <xf numFmtId="0" fontId="5" fillId="3" borderId="0" xfId="26" applyFill="1" applyAlignment="1">
      <alignment horizontal="left" wrapText="1"/>
    </xf>
    <xf numFmtId="0" fontId="5" fillId="3" borderId="0" xfId="26" applyFill="1"/>
    <xf numFmtId="0" fontId="20" fillId="15" borderId="0" xfId="26" applyFont="1" applyFill="1" applyAlignment="1">
      <alignment horizontal="left" vertical="center" wrapText="1"/>
    </xf>
  </cellXfs>
  <cellStyles count="28">
    <cellStyle name="20% - Akzent1" xfId="7" xr:uid="{00000000-0005-0000-0000-000000000000}"/>
    <cellStyle name="20% - Akzent2" xfId="8" xr:uid="{00000000-0005-0000-0000-000001000000}"/>
    <cellStyle name="20% - Akzent3" xfId="9" xr:uid="{00000000-0005-0000-0000-000002000000}"/>
    <cellStyle name="20% - Akzent4" xfId="10" xr:uid="{00000000-0005-0000-0000-000003000000}"/>
    <cellStyle name="20% - Akzent5" xfId="11" xr:uid="{00000000-0005-0000-0000-000004000000}"/>
    <cellStyle name="20% - Akzent6" xfId="12" xr:uid="{00000000-0005-0000-0000-000005000000}"/>
    <cellStyle name="40% - Akzent1" xfId="13" xr:uid="{00000000-0005-0000-0000-000006000000}"/>
    <cellStyle name="40% - Akzent2" xfId="14" xr:uid="{00000000-0005-0000-0000-000007000000}"/>
    <cellStyle name="40% - Akzent3" xfId="15" xr:uid="{00000000-0005-0000-0000-000008000000}"/>
    <cellStyle name="40% - Akzent4" xfId="16" xr:uid="{00000000-0005-0000-0000-000009000000}"/>
    <cellStyle name="40% - Akzent5" xfId="17" xr:uid="{00000000-0005-0000-0000-00000A000000}"/>
    <cellStyle name="40% - Akzent6" xfId="18" xr:uid="{00000000-0005-0000-0000-00000B000000}"/>
    <cellStyle name="60% - Akzent1" xfId="19" xr:uid="{00000000-0005-0000-0000-00000C000000}"/>
    <cellStyle name="60% - Akzent2" xfId="20" xr:uid="{00000000-0005-0000-0000-00000D000000}"/>
    <cellStyle name="60% - Akzent3" xfId="21" xr:uid="{00000000-0005-0000-0000-00000E000000}"/>
    <cellStyle name="60% - Akzent4" xfId="22" xr:uid="{00000000-0005-0000-0000-00000F000000}"/>
    <cellStyle name="60% - Akzent5" xfId="23" xr:uid="{00000000-0005-0000-0000-000010000000}"/>
    <cellStyle name="60% - Akzent6" xfId="24" xr:uid="{00000000-0005-0000-0000-000011000000}"/>
    <cellStyle name="Hyperlink 2" xfId="2" xr:uid="{00000000-0005-0000-0000-000013000000}"/>
    <cellStyle name="Link" xfId="1" builtinId="8"/>
    <cellStyle name="Link 2" xfId="27" xr:uid="{2B183371-8FB2-4ECA-A314-045D9A2AB556}"/>
    <cellStyle name="Standard" xfId="0" builtinId="0"/>
    <cellStyle name="Standard 2" xfId="3" xr:uid="{00000000-0005-0000-0000-000015000000}"/>
    <cellStyle name="Standard 2 2" xfId="6" xr:uid="{00000000-0005-0000-0000-000016000000}"/>
    <cellStyle name="Standard 2 2 2" xfId="26" xr:uid="{C6BEEDA6-7B7D-4C76-BCC2-5D0814C145A6}"/>
    <cellStyle name="Standard 3" xfId="25" xr:uid="{00000000-0005-0000-0000-000017000000}"/>
    <cellStyle name="Standard_Parameter13" xfId="4" xr:uid="{00000000-0005-0000-0000-000018000000}"/>
    <cellStyle name="Standard_Parameter9" xfId="5" xr:uid="{00000000-0005-0000-0000-000019000000}"/>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bgColor indexed="43"/>
        </patternFill>
      </fill>
    </dxf>
    <dxf>
      <font>
        <condense val="0"/>
        <extend val="0"/>
        <color auto="1"/>
      </font>
      <fill>
        <patternFill patternType="solid">
          <bgColor indexed="43"/>
        </patternFill>
      </fill>
    </dxf>
    <dxf>
      <fill>
        <patternFill>
          <bgColor indexed="43"/>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b val="0"/>
        <i val="0"/>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ont>
        <condense val="0"/>
        <extend val="0"/>
        <color indexed="10"/>
      </font>
      <fill>
        <patternFill patternType="solid">
          <bgColor indexed="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50" dropStyle="combo" dx="18" fmlaLink="Wasser!$B$1" fmlaRange="Wasser!$B$3:$B$31" sel="29" val="0"/>
</file>

<file path=xl/ctrlProps/ctrlProp10.xml><?xml version="1.0" encoding="utf-8"?>
<formControlPr xmlns="http://schemas.microsoft.com/office/spreadsheetml/2009/9/main" objectType="Drop" dropLines="50" dropStyle="combo" dx="18" fmlaLink="BSME!$B$1" fmlaRange="BSME!$B$3:$B$30" sel="28" val="0"/>
</file>

<file path=xl/ctrlProps/ctrlProp11.xml><?xml version="1.0" encoding="utf-8"?>
<formControlPr xmlns="http://schemas.microsoft.com/office/spreadsheetml/2009/9/main" objectType="Drop" dropLines="50" dropStyle="combo" dx="18" fmlaLink="Saccharose!$B$1" fmlaRange="Saccharose!$B$3:$B$29" sel="27" val="0"/>
</file>

<file path=xl/ctrlProps/ctrlProp12.xml><?xml version="1.0" encoding="utf-8"?>
<formControlPr xmlns="http://schemas.microsoft.com/office/spreadsheetml/2009/9/main" objectType="Drop" dropLines="50" dropStyle="combo" dx="18" fmlaLink="Stärke!$B$32" fmlaRange="Stärke!$B$34:$B$46" sel="13" val="0"/>
</file>

<file path=xl/ctrlProps/ctrlProp13.xml><?xml version="1.0" encoding="utf-8"?>
<formControlPr xmlns="http://schemas.microsoft.com/office/spreadsheetml/2009/9/main" objectType="Drop" dropLines="15" dropStyle="combo" dx="18" fmlaLink="Teilnehmerdaten!$D$4" fmlaRange="Teilnehmerdaten!$G$5:$G$6" sel="2" val="0"/>
</file>

<file path=xl/ctrlProps/ctrlProp14.xml><?xml version="1.0" encoding="utf-8"?>
<formControlPr xmlns="http://schemas.microsoft.com/office/spreadsheetml/2009/9/main" objectType="Drop" dropLines="50" dropStyle="combo" dx="18" fmlaLink="Ballaststoffe!$B$1" fmlaRange="Ballaststoffe!$B$3:$B$12" sel="10" val="0"/>
</file>

<file path=xl/ctrlProps/ctrlProp15.xml><?xml version="1.0" encoding="utf-8"?>
<formControlPr xmlns="http://schemas.microsoft.com/office/spreadsheetml/2009/9/main" objectType="Drop" dropLines="50" dropStyle="combo" dx="18" fmlaLink="Kochsalz!$B$1" fmlaRange="Kochsalz!$B$3:$B$35" sel="33" val="0"/>
</file>

<file path=xl/ctrlProps/ctrlProp16.xml><?xml version="1.0" encoding="utf-8"?>
<formControlPr xmlns="http://schemas.microsoft.com/office/spreadsheetml/2009/9/main" objectType="Drop" dropLines="12" dropStyle="combo" dx="18" fmlaLink="Elemente!$B$2" fmlaRange="Elemente!$B$3:$B$10" sel="8" val="0"/>
</file>

<file path=xl/ctrlProps/ctrlProp17.xml><?xml version="1.0" encoding="utf-8"?>
<formControlPr xmlns="http://schemas.microsoft.com/office/spreadsheetml/2009/9/main" objectType="Drop" dropLines="20" dropStyle="combo" dx="18" fmlaLink="Elemente!$B$13" fmlaRange="Elemente!$B$14:$B$27" sel="14" val="0"/>
</file>

<file path=xl/ctrlProps/ctrlProp18.xml><?xml version="1.0" encoding="utf-8"?>
<formControlPr xmlns="http://schemas.microsoft.com/office/spreadsheetml/2009/9/main" objectType="Drop" dropStyle="combo" dx="18" fmlaLink="Elemente!$B$30" fmlaRange="Elemente!$B$31:$B$36" sel="6" val="0"/>
</file>

<file path=xl/ctrlProps/ctrlProp19.xml><?xml version="1.0" encoding="utf-8"?>
<formControlPr xmlns="http://schemas.microsoft.com/office/spreadsheetml/2009/9/main" objectType="Drop" dropStyle="combo" dx="18" fmlaLink="Elemente!$C$30" fmlaRange="Elemente!$B$31:$B$36" sel="6" val="0"/>
</file>

<file path=xl/ctrlProps/ctrlProp2.xml><?xml version="1.0" encoding="utf-8"?>
<formControlPr xmlns="http://schemas.microsoft.com/office/spreadsheetml/2009/9/main" objectType="Drop" dropLines="50" dropStyle="combo" dx="18" fmlaLink="Rohprotein!$B$1" fmlaRange="Rohprotein!$B$3:$B$21" sel="19" val="0"/>
</file>

<file path=xl/ctrlProps/ctrlProp20.xml><?xml version="1.0" encoding="utf-8"?>
<formControlPr xmlns="http://schemas.microsoft.com/office/spreadsheetml/2009/9/main" objectType="Drop" dropStyle="combo" dx="18" fmlaLink="Elemente!$B$39" fmlaRange="Elemente!$B$40:$B$43" sel="4" val="0"/>
</file>

<file path=xl/ctrlProps/ctrlProp21.xml><?xml version="1.0" encoding="utf-8"?>
<formControlPr xmlns="http://schemas.microsoft.com/office/spreadsheetml/2009/9/main" objectType="Drop" dropLines="30" dropStyle="combo" dx="18" fmlaLink="Elemente!$B$46" fmlaRange="Elemente!$B$47:$B$58" sel="12" val="0"/>
</file>

<file path=xl/ctrlProps/ctrlProp22.xml><?xml version="1.0" encoding="utf-8"?>
<formControlPr xmlns="http://schemas.microsoft.com/office/spreadsheetml/2009/9/main" objectType="Drop" dropLines="50" dropStyle="combo" dx="18" fmlaLink="Elemente!$B$61" fmlaRange="Elemente!$B$62:$B$101" sel="40" val="0"/>
</file>

<file path=xl/ctrlProps/ctrlProp23.xml><?xml version="1.0" encoding="utf-8"?>
<formControlPr xmlns="http://schemas.microsoft.com/office/spreadsheetml/2009/9/main" objectType="Drop" dropLines="50" dropStyle="combo" dx="18" fmlaLink="aw!$B$1" fmlaRange="aw!$B$3:$B$27" sel="25" val="0"/>
</file>

<file path=xl/ctrlProps/ctrlProp24.xml><?xml version="1.0" encoding="utf-8"?>
<formControlPr xmlns="http://schemas.microsoft.com/office/spreadsheetml/2009/9/main" objectType="Drop" dropLines="50" dropStyle="combo" dx="18" fmlaLink="Fett_gesaettigt!$B$1" fmlaRange="Fett_gesaettigt!$B$3:$B$11" sel="9" val="0"/>
</file>

<file path=xl/ctrlProps/ctrlProp3.xml><?xml version="1.0" encoding="utf-8"?>
<formControlPr xmlns="http://schemas.microsoft.com/office/spreadsheetml/2009/9/main" objectType="Drop" dropLines="50" dropStyle="combo" dx="18" fmlaLink="Fett!$B$1" fmlaRange="Fett!$B$3:$B$29" sel="27" val="0"/>
</file>

<file path=xl/ctrlProps/ctrlProp4.xml><?xml version="1.0" encoding="utf-8"?>
<formControlPr xmlns="http://schemas.microsoft.com/office/spreadsheetml/2009/9/main" objectType="Drop" dropLines="50" dropStyle="combo" dx="18" fmlaLink="Asche!$B$1" fmlaRange="Asche!$B$3:$B$25" sel="23" val="0"/>
</file>

<file path=xl/ctrlProps/ctrlProp5.xml><?xml version="1.0" encoding="utf-8"?>
<formControlPr xmlns="http://schemas.microsoft.com/office/spreadsheetml/2009/9/main" objectType="Drop" dropLines="50" dropStyle="combo" dx="18" fmlaLink="Stärke!$B$1" fmlaRange="Stärke!$B$3:$B$28" sel="26" val="0"/>
</file>

<file path=xl/ctrlProps/ctrlProp6.xml><?xml version="1.0" encoding="utf-8"?>
<formControlPr xmlns="http://schemas.microsoft.com/office/spreadsheetml/2009/9/main" objectType="Drop" dropLines="50" dropStyle="combo" dx="18" fmlaLink="Cholesterin!$B$1" fmlaRange="Cholesterin!$B$3:$B$39" sel="37" val="0"/>
</file>

<file path=xl/ctrlProps/ctrlProp7.xml><?xml version="1.0" encoding="utf-8"?>
<formControlPr xmlns="http://schemas.microsoft.com/office/spreadsheetml/2009/9/main" objectType="Drop" dropLines="50" dropStyle="combo" dx="18" fmlaLink="Asche!$B$33" fmlaRange="Asche!$B$34:$B$45" sel="12" val="0"/>
</file>

<file path=xl/ctrlProps/ctrlProp8.xml><?xml version="1.0" encoding="utf-8"?>
<formControlPr xmlns="http://schemas.microsoft.com/office/spreadsheetml/2009/9/main" objectType="Drop" dropLines="50" dropStyle="combo" dx="18" fmlaLink="HBZ!$B$1" fmlaRange="HBZ!$B$3:$B$6" sel="4" val="0"/>
</file>

<file path=xl/ctrlProps/ctrlProp9.xml><?xml version="1.0" encoding="utf-8"?>
<formControlPr xmlns="http://schemas.microsoft.com/office/spreadsheetml/2009/9/main" objectType="Drop" dropLines="50" dropStyle="combo" dx="18" fmlaLink="Buttersre!$B$1" fmlaRange="Buttersre!$B$3:$B$16" sel="1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3BD00320-FDA6-4C61-9FFA-B20FD65374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40</xdr:row>
          <xdr:rowOff>436033</xdr:rowOff>
        </xdr:from>
        <xdr:to>
          <xdr:col>7</xdr:col>
          <xdr:colOff>630767</xdr:colOff>
          <xdr:row>41</xdr:row>
          <xdr:rowOff>198967</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46</xdr:row>
          <xdr:rowOff>8467</xdr:rowOff>
        </xdr:from>
        <xdr:to>
          <xdr:col>7</xdr:col>
          <xdr:colOff>630767</xdr:colOff>
          <xdr:row>47</xdr:row>
          <xdr:rowOff>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47</xdr:row>
          <xdr:rowOff>410633</xdr:rowOff>
        </xdr:from>
        <xdr:to>
          <xdr:col>7</xdr:col>
          <xdr:colOff>630767</xdr:colOff>
          <xdr:row>48</xdr:row>
          <xdr:rowOff>182033</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42</xdr:row>
          <xdr:rowOff>436033</xdr:rowOff>
        </xdr:from>
        <xdr:to>
          <xdr:col>7</xdr:col>
          <xdr:colOff>630767</xdr:colOff>
          <xdr:row>43</xdr:row>
          <xdr:rowOff>198967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63</xdr:row>
          <xdr:rowOff>8467</xdr:rowOff>
        </xdr:from>
        <xdr:to>
          <xdr:col>7</xdr:col>
          <xdr:colOff>630767</xdr:colOff>
          <xdr:row>63</xdr:row>
          <xdr:rowOff>220133</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69</xdr:row>
          <xdr:rowOff>16933</xdr:rowOff>
        </xdr:from>
        <xdr:to>
          <xdr:col>7</xdr:col>
          <xdr:colOff>630767</xdr:colOff>
          <xdr:row>69</xdr:row>
          <xdr:rowOff>228231</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44</xdr:row>
          <xdr:rowOff>0</xdr:rowOff>
        </xdr:from>
        <xdr:to>
          <xdr:col>7</xdr:col>
          <xdr:colOff>630767</xdr:colOff>
          <xdr:row>44</xdr:row>
          <xdr:rowOff>207433</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52</xdr:row>
          <xdr:rowOff>16933</xdr:rowOff>
        </xdr:from>
        <xdr:to>
          <xdr:col>7</xdr:col>
          <xdr:colOff>630767</xdr:colOff>
          <xdr:row>53</xdr:row>
          <xdr:rowOff>16933</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55</xdr:row>
          <xdr:rowOff>8467</xdr:rowOff>
        </xdr:from>
        <xdr:to>
          <xdr:col>7</xdr:col>
          <xdr:colOff>630767</xdr:colOff>
          <xdr:row>55</xdr:row>
          <xdr:rowOff>220133</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60</xdr:row>
          <xdr:rowOff>8467</xdr:rowOff>
        </xdr:from>
        <xdr:to>
          <xdr:col>7</xdr:col>
          <xdr:colOff>630767</xdr:colOff>
          <xdr:row>60</xdr:row>
          <xdr:rowOff>220133</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67</xdr:row>
          <xdr:rowOff>16933</xdr:rowOff>
        </xdr:from>
        <xdr:to>
          <xdr:col>7</xdr:col>
          <xdr:colOff>630767</xdr:colOff>
          <xdr:row>67</xdr:row>
          <xdr:rowOff>220133</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64</xdr:row>
          <xdr:rowOff>8467</xdr:rowOff>
        </xdr:from>
        <xdr:to>
          <xdr:col>7</xdr:col>
          <xdr:colOff>630767</xdr:colOff>
          <xdr:row>64</xdr:row>
          <xdr:rowOff>220133</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16933</xdr:colOff>
          <xdr:row>16</xdr:row>
          <xdr:rowOff>21167</xdr:rowOff>
        </xdr:from>
        <xdr:to>
          <xdr:col>7</xdr:col>
          <xdr:colOff>0</xdr:colOff>
          <xdr:row>16</xdr:row>
          <xdr:rowOff>313267</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71</xdr:row>
          <xdr:rowOff>21167</xdr:rowOff>
        </xdr:from>
        <xdr:to>
          <xdr:col>7</xdr:col>
          <xdr:colOff>630767</xdr:colOff>
          <xdr:row>72</xdr:row>
          <xdr:rowOff>8467</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74</xdr:row>
          <xdr:rowOff>38100</xdr:rowOff>
        </xdr:from>
        <xdr:to>
          <xdr:col>7</xdr:col>
          <xdr:colOff>630767</xdr:colOff>
          <xdr:row>75</xdr:row>
          <xdr:rowOff>16933</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79</xdr:row>
          <xdr:rowOff>46567</xdr:rowOff>
        </xdr:from>
        <xdr:to>
          <xdr:col>2</xdr:col>
          <xdr:colOff>266700</xdr:colOff>
          <xdr:row>80</xdr:row>
          <xdr:rowOff>38100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81</xdr:row>
          <xdr:rowOff>46567</xdr:rowOff>
        </xdr:from>
        <xdr:to>
          <xdr:col>7</xdr:col>
          <xdr:colOff>626533</xdr:colOff>
          <xdr:row>82</xdr:row>
          <xdr:rowOff>38100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83</xdr:row>
          <xdr:rowOff>46567</xdr:rowOff>
        </xdr:from>
        <xdr:to>
          <xdr:col>7</xdr:col>
          <xdr:colOff>630767</xdr:colOff>
          <xdr:row>84</xdr:row>
          <xdr:rowOff>38100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84</xdr:row>
          <xdr:rowOff>67733</xdr:rowOff>
        </xdr:from>
        <xdr:to>
          <xdr:col>7</xdr:col>
          <xdr:colOff>626533</xdr:colOff>
          <xdr:row>85</xdr:row>
          <xdr:rowOff>55033</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8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86</xdr:row>
          <xdr:rowOff>59267</xdr:rowOff>
        </xdr:from>
        <xdr:to>
          <xdr:col>7</xdr:col>
          <xdr:colOff>626533</xdr:colOff>
          <xdr:row>87</xdr:row>
          <xdr:rowOff>46567</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88</xdr:row>
          <xdr:rowOff>59267</xdr:rowOff>
        </xdr:from>
        <xdr:to>
          <xdr:col>7</xdr:col>
          <xdr:colOff>626533</xdr:colOff>
          <xdr:row>89</xdr:row>
          <xdr:rowOff>46567</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8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90</xdr:row>
          <xdr:rowOff>76200</xdr:rowOff>
        </xdr:from>
        <xdr:to>
          <xdr:col>7</xdr:col>
          <xdr:colOff>626533</xdr:colOff>
          <xdr:row>91</xdr:row>
          <xdr:rowOff>59267</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8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39</xdr:row>
          <xdr:rowOff>8467</xdr:rowOff>
        </xdr:from>
        <xdr:to>
          <xdr:col>7</xdr:col>
          <xdr:colOff>630767</xdr:colOff>
          <xdr:row>39</xdr:row>
          <xdr:rowOff>220133</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8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50</xdr:row>
          <xdr:rowOff>16933</xdr:rowOff>
        </xdr:from>
        <xdr:to>
          <xdr:col>7</xdr:col>
          <xdr:colOff>630767</xdr:colOff>
          <xdr:row>51</xdr:row>
          <xdr:rowOff>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8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Daten\TABELLEN\LVU\Ergebnistabellen\2023\ungeschuetzt\2023-34-ungesch&#252;tzt.xlsx" TargetMode="External"/><Relationship Id="rId1" Type="http://schemas.openxmlformats.org/officeDocument/2006/relationships/externalLinkPath" Target="/Daten/TABELLEN/LVU/Ergebnistabellen/2023/ungeschuetzt/2023-34-ungesch&#252;tz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Auswertung"/>
      <sheetName val="Datenübernahme"/>
      <sheetName val="Signifikanz"/>
      <sheetName val="Ausfüllhinweise"/>
      <sheetName val="Kontakt"/>
      <sheetName val="Teilnehmerdaten"/>
      <sheetName val="Ergebnisse"/>
      <sheetName val="Mitteilungen"/>
      <sheetName val="Wasser"/>
      <sheetName val="Asche"/>
      <sheetName val="PH-Wert"/>
      <sheetName val="Saeuregrad"/>
      <sheetName val="Extrakt"/>
      <sheetName val="Coffein"/>
      <sheetName val="Chlorgen06"/>
      <sheetName val="Chlorogen11"/>
      <sheetName val="Acrylamid"/>
      <sheetName val="Cafesto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mailto:ergebnisse@lvus.de"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74DA7-91F9-4E34-902B-B7D6F21B8D77}">
  <dimension ref="A1:C13"/>
  <sheetViews>
    <sheetView workbookViewId="0">
      <selection sqref="A1:C1"/>
    </sheetView>
  </sheetViews>
  <sheetFormatPr baseColWidth="10" defaultColWidth="11.41015625" defaultRowHeight="14" x14ac:dyDescent="0.45"/>
  <cols>
    <col min="1" max="2" width="27.703125" style="144" customWidth="1"/>
    <col min="3" max="3" width="30.41015625" style="144" customWidth="1"/>
    <col min="4" max="16384" width="11.41015625" style="144"/>
  </cols>
  <sheetData>
    <row r="1" spans="1:3" ht="30.75" customHeight="1" x14ac:dyDescent="0.45">
      <c r="A1" s="142" t="s">
        <v>48</v>
      </c>
      <c r="B1" s="143"/>
      <c r="C1" s="143"/>
    </row>
    <row r="2" spans="1:3" ht="51.95" customHeight="1" x14ac:dyDescent="0.45">
      <c r="A2" s="145" t="s">
        <v>190</v>
      </c>
      <c r="B2" s="146"/>
      <c r="C2" s="146"/>
    </row>
    <row r="3" spans="1:3" ht="74.25" customHeight="1" x14ac:dyDescent="0.45">
      <c r="A3" s="145" t="s">
        <v>194</v>
      </c>
      <c r="B3" s="145"/>
      <c r="C3" s="145"/>
    </row>
    <row r="4" spans="1:3" ht="80.45" customHeight="1" x14ac:dyDescent="0.6">
      <c r="A4" s="145" t="s">
        <v>195</v>
      </c>
      <c r="B4" s="146"/>
      <c r="C4" s="146"/>
    </row>
    <row r="5" spans="1:3" ht="30.45" customHeight="1" x14ac:dyDescent="0.5">
      <c r="A5" s="147"/>
      <c r="B5" s="147"/>
      <c r="C5" s="147"/>
    </row>
    <row r="6" spans="1:3" ht="30.45" customHeight="1" x14ac:dyDescent="0.45">
      <c r="A6" s="148" t="s">
        <v>49</v>
      </c>
    </row>
    <row r="7" spans="1:3" ht="54" customHeight="1" x14ac:dyDescent="0.45">
      <c r="A7" s="149" t="s">
        <v>50</v>
      </c>
      <c r="B7" s="150"/>
      <c r="C7" s="150"/>
    </row>
    <row r="9" spans="1:3" x14ac:dyDescent="0.45">
      <c r="A9" s="151" t="s">
        <v>51</v>
      </c>
      <c r="B9" s="151" t="s">
        <v>52</v>
      </c>
    </row>
    <row r="10" spans="1:3" ht="15.35" x14ac:dyDescent="0.45">
      <c r="A10" s="152">
        <v>1379</v>
      </c>
      <c r="B10" s="152">
        <v>1380</v>
      </c>
    </row>
    <row r="11" spans="1:3" ht="15.35" x14ac:dyDescent="0.45">
      <c r="A11" s="152">
        <v>179.34</v>
      </c>
      <c r="B11" s="152">
        <v>179</v>
      </c>
    </row>
    <row r="12" spans="1:3" ht="15.35" x14ac:dyDescent="0.45">
      <c r="A12" s="152">
        <v>80.12</v>
      </c>
      <c r="B12" s="152">
        <v>80.099999999999994</v>
      </c>
    </row>
    <row r="13" spans="1:3" ht="15.35" x14ac:dyDescent="0.45">
      <c r="A13" s="152">
        <v>7.8</v>
      </c>
      <c r="B13" s="153">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20</v>
      </c>
      <c r="H1" s="63">
        <f>COUNTA(A2:G38)</f>
        <v>0</v>
      </c>
    </row>
    <row r="2" spans="1:8" x14ac:dyDescent="0.5">
      <c r="A2" s="141"/>
      <c r="B2" s="141"/>
      <c r="C2" s="141"/>
      <c r="D2" s="141"/>
      <c r="E2" s="141"/>
      <c r="F2" s="141"/>
      <c r="G2" s="141"/>
    </row>
    <row r="3" spans="1:8" x14ac:dyDescent="0.5">
      <c r="A3" s="141"/>
      <c r="B3" s="141"/>
      <c r="C3" s="141"/>
      <c r="D3" s="141"/>
      <c r="E3" s="141"/>
      <c r="F3" s="141"/>
      <c r="G3" s="141"/>
    </row>
    <row r="4" spans="1:8" x14ac:dyDescent="0.5">
      <c r="A4" s="141"/>
      <c r="B4" s="141"/>
      <c r="C4" s="141"/>
      <c r="D4" s="141"/>
      <c r="E4" s="141"/>
      <c r="F4" s="141"/>
      <c r="G4" s="141"/>
    </row>
    <row r="5" spans="1:8" x14ac:dyDescent="0.5">
      <c r="A5" s="141"/>
      <c r="B5" s="141"/>
      <c r="C5" s="141"/>
      <c r="D5" s="141"/>
      <c r="E5" s="141"/>
      <c r="F5" s="141"/>
      <c r="G5" s="141"/>
    </row>
    <row r="6" spans="1:8" x14ac:dyDescent="0.5">
      <c r="A6" s="141"/>
      <c r="B6" s="141"/>
      <c r="C6" s="141"/>
      <c r="D6" s="141"/>
      <c r="E6" s="141"/>
      <c r="F6" s="141"/>
      <c r="G6" s="141"/>
    </row>
    <row r="7" spans="1:8" x14ac:dyDescent="0.5">
      <c r="A7" s="141"/>
      <c r="B7" s="141"/>
      <c r="C7" s="141"/>
      <c r="D7" s="141"/>
      <c r="E7" s="141"/>
      <c r="F7" s="141"/>
      <c r="G7" s="141"/>
    </row>
    <row r="8" spans="1:8" x14ac:dyDescent="0.5">
      <c r="A8" s="141"/>
      <c r="B8" s="141"/>
      <c r="C8" s="141"/>
      <c r="D8" s="141"/>
      <c r="E8" s="141"/>
      <c r="F8" s="141"/>
      <c r="G8" s="141"/>
    </row>
    <row r="9" spans="1:8" x14ac:dyDescent="0.5">
      <c r="A9" s="141"/>
      <c r="B9" s="141"/>
      <c r="C9" s="141"/>
      <c r="D9" s="141"/>
      <c r="E9" s="141"/>
      <c r="F9" s="141"/>
      <c r="G9" s="141"/>
    </row>
    <row r="10" spans="1:8" x14ac:dyDescent="0.5">
      <c r="A10" s="141"/>
      <c r="B10" s="141"/>
      <c r="C10" s="141"/>
      <c r="D10" s="141"/>
      <c r="E10" s="141"/>
      <c r="F10" s="141"/>
      <c r="G10" s="141"/>
    </row>
    <row r="11" spans="1:8" x14ac:dyDescent="0.5">
      <c r="A11" s="141"/>
      <c r="B11" s="141"/>
      <c r="C11" s="141"/>
      <c r="D11" s="141"/>
      <c r="E11" s="141"/>
      <c r="F11" s="141"/>
      <c r="G11" s="141"/>
    </row>
    <row r="12" spans="1:8" x14ac:dyDescent="0.5">
      <c r="A12" s="141"/>
      <c r="B12" s="141"/>
      <c r="C12" s="141"/>
      <c r="D12" s="141"/>
      <c r="E12" s="141"/>
      <c r="F12" s="141"/>
      <c r="G12" s="141"/>
    </row>
    <row r="13" spans="1:8" x14ac:dyDescent="0.5">
      <c r="A13" s="141"/>
      <c r="B13" s="141"/>
      <c r="C13" s="141"/>
      <c r="D13" s="141"/>
      <c r="E13" s="141"/>
      <c r="F13" s="141"/>
      <c r="G13" s="141"/>
    </row>
    <row r="14" spans="1:8" x14ac:dyDescent="0.5">
      <c r="A14" s="141"/>
      <c r="B14" s="141"/>
      <c r="C14" s="141"/>
      <c r="D14" s="141"/>
      <c r="E14" s="141"/>
      <c r="F14" s="141"/>
      <c r="G14" s="141"/>
    </row>
    <row r="15" spans="1:8" x14ac:dyDescent="0.5">
      <c r="A15" s="141"/>
      <c r="B15" s="141"/>
      <c r="C15" s="141"/>
      <c r="D15" s="141"/>
      <c r="E15" s="141"/>
      <c r="F15" s="141"/>
      <c r="G15" s="141"/>
    </row>
    <row r="16" spans="1:8" x14ac:dyDescent="0.5">
      <c r="A16" s="141"/>
      <c r="B16" s="141"/>
      <c r="C16" s="141"/>
      <c r="D16" s="141"/>
      <c r="E16" s="141"/>
      <c r="F16" s="141"/>
      <c r="G16" s="141"/>
    </row>
    <row r="17" spans="1:7" x14ac:dyDescent="0.5">
      <c r="A17" s="141"/>
      <c r="B17" s="141"/>
      <c r="C17" s="141"/>
      <c r="D17" s="141"/>
      <c r="E17" s="141"/>
      <c r="F17" s="141"/>
      <c r="G17" s="141"/>
    </row>
    <row r="18" spans="1:7" x14ac:dyDescent="0.5">
      <c r="A18" s="141"/>
      <c r="B18" s="141"/>
      <c r="C18" s="141"/>
      <c r="D18" s="141"/>
      <c r="E18" s="141"/>
      <c r="F18" s="141"/>
      <c r="G18" s="141"/>
    </row>
    <row r="19" spans="1:7" x14ac:dyDescent="0.5">
      <c r="A19" s="141"/>
      <c r="B19" s="141"/>
      <c r="C19" s="141"/>
      <c r="D19" s="141"/>
      <c r="E19" s="141"/>
      <c r="F19" s="141"/>
      <c r="G19" s="141"/>
    </row>
    <row r="20" spans="1:7" x14ac:dyDescent="0.5">
      <c r="A20" s="141"/>
      <c r="B20" s="141"/>
      <c r="C20" s="141"/>
      <c r="D20" s="141"/>
      <c r="E20" s="141"/>
      <c r="F20" s="141"/>
      <c r="G20" s="141"/>
    </row>
    <row r="21" spans="1:7" x14ac:dyDescent="0.5">
      <c r="A21" s="141"/>
      <c r="B21" s="141"/>
      <c r="C21" s="141"/>
      <c r="D21" s="141"/>
      <c r="E21" s="141"/>
      <c r="F21" s="141"/>
      <c r="G21" s="141"/>
    </row>
    <row r="22" spans="1:7" x14ac:dyDescent="0.5">
      <c r="A22" s="141"/>
      <c r="B22" s="141"/>
      <c r="C22" s="141"/>
      <c r="D22" s="141"/>
      <c r="E22" s="141"/>
      <c r="F22" s="141"/>
      <c r="G22" s="141"/>
    </row>
    <row r="23" spans="1:7" x14ac:dyDescent="0.5">
      <c r="A23" s="141"/>
      <c r="B23" s="141"/>
      <c r="C23" s="141"/>
      <c r="D23" s="141"/>
      <c r="E23" s="141"/>
      <c r="F23" s="141"/>
      <c r="G23" s="141"/>
    </row>
    <row r="24" spans="1:7" x14ac:dyDescent="0.5">
      <c r="A24" s="141"/>
      <c r="B24" s="141"/>
      <c r="C24" s="141"/>
      <c r="D24" s="141"/>
      <c r="E24" s="141"/>
      <c r="F24" s="141"/>
      <c r="G24" s="141"/>
    </row>
    <row r="25" spans="1:7" x14ac:dyDescent="0.5">
      <c r="A25" s="141"/>
      <c r="B25" s="141"/>
      <c r="C25" s="141"/>
      <c r="D25" s="141"/>
      <c r="E25" s="141"/>
      <c r="F25" s="141"/>
      <c r="G25" s="141"/>
    </row>
    <row r="26" spans="1:7" x14ac:dyDescent="0.5">
      <c r="A26" s="141"/>
      <c r="B26" s="141"/>
      <c r="C26" s="141"/>
      <c r="D26" s="141"/>
      <c r="E26" s="141"/>
      <c r="F26" s="141"/>
      <c r="G26" s="141"/>
    </row>
    <row r="27" spans="1:7" x14ac:dyDescent="0.5">
      <c r="A27" s="141"/>
      <c r="B27" s="141"/>
      <c r="C27" s="141"/>
      <c r="D27" s="141"/>
      <c r="E27" s="141"/>
      <c r="F27" s="141"/>
      <c r="G27" s="141"/>
    </row>
    <row r="28" spans="1:7" x14ac:dyDescent="0.5">
      <c r="A28" s="141"/>
      <c r="B28" s="141"/>
      <c r="C28" s="141"/>
      <c r="D28" s="141"/>
      <c r="E28" s="141"/>
      <c r="F28" s="141"/>
      <c r="G28" s="141"/>
    </row>
    <row r="29" spans="1:7" x14ac:dyDescent="0.5">
      <c r="A29" s="141"/>
      <c r="B29" s="141"/>
      <c r="C29" s="141"/>
      <c r="D29" s="141"/>
      <c r="E29" s="141"/>
      <c r="F29" s="141"/>
      <c r="G29" s="141"/>
    </row>
    <row r="30" spans="1:7" x14ac:dyDescent="0.5">
      <c r="A30" s="141"/>
      <c r="B30" s="141"/>
      <c r="C30" s="141"/>
      <c r="D30" s="141"/>
      <c r="E30" s="141"/>
      <c r="F30" s="141"/>
      <c r="G30" s="141"/>
    </row>
    <row r="31" spans="1:7" x14ac:dyDescent="0.5">
      <c r="A31" s="141"/>
      <c r="B31" s="141"/>
      <c r="C31" s="141"/>
      <c r="D31" s="141"/>
      <c r="E31" s="141"/>
      <c r="F31" s="141"/>
      <c r="G31" s="141"/>
    </row>
    <row r="32" spans="1:7" x14ac:dyDescent="0.5">
      <c r="A32" s="141"/>
      <c r="B32" s="141"/>
      <c r="C32" s="141"/>
      <c r="D32" s="141"/>
      <c r="E32" s="141"/>
      <c r="F32" s="141"/>
      <c r="G32" s="141"/>
    </row>
    <row r="33" spans="1:7" x14ac:dyDescent="0.5">
      <c r="A33" s="141"/>
      <c r="B33" s="141"/>
      <c r="C33" s="141"/>
      <c r="D33" s="141"/>
      <c r="E33" s="141"/>
      <c r="F33" s="141"/>
      <c r="G33" s="141"/>
    </row>
    <row r="34" spans="1:7" x14ac:dyDescent="0.5">
      <c r="A34" s="141"/>
      <c r="B34" s="141"/>
      <c r="C34" s="141"/>
      <c r="D34" s="141"/>
      <c r="E34" s="141"/>
      <c r="F34" s="141"/>
      <c r="G34" s="141"/>
    </row>
    <row r="35" spans="1:7" x14ac:dyDescent="0.5">
      <c r="A35" s="141"/>
      <c r="B35" s="141"/>
      <c r="C35" s="141"/>
      <c r="D35" s="141"/>
      <c r="E35" s="141"/>
      <c r="F35" s="141"/>
      <c r="G35" s="141"/>
    </row>
    <row r="36" spans="1:7" x14ac:dyDescent="0.5">
      <c r="A36" s="141"/>
      <c r="B36" s="141"/>
      <c r="C36" s="141"/>
      <c r="D36" s="141"/>
      <c r="E36" s="141"/>
      <c r="F36" s="141"/>
      <c r="G36" s="141"/>
    </row>
    <row r="37" spans="1:7" x14ac:dyDescent="0.5">
      <c r="A37" s="141"/>
      <c r="B37" s="141"/>
      <c r="C37" s="141"/>
      <c r="D37" s="141"/>
      <c r="E37" s="141"/>
      <c r="F37" s="141"/>
      <c r="G37" s="141"/>
    </row>
    <row r="38" spans="1:7" x14ac:dyDescent="0.5">
      <c r="A38" s="141"/>
      <c r="B38" s="141"/>
      <c r="C38" s="141"/>
      <c r="D38" s="141"/>
      <c r="E38" s="141"/>
      <c r="F38" s="141"/>
      <c r="G38" s="141"/>
    </row>
  </sheetData>
  <sheetProtection password="CAA1" sheet="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1"/>
  <sheetViews>
    <sheetView workbookViewId="0">
      <pane xSplit="1" ySplit="1" topLeftCell="B36" activePane="bottomRight" state="frozen"/>
      <selection activeCell="A2" sqref="A2:G2"/>
      <selection pane="topRight" activeCell="A2" sqref="A2:G2"/>
      <selection pane="bottomLeft" activeCell="A2" sqref="A2:G2"/>
      <selection pane="bottomRight" activeCell="A2" sqref="A2:G2"/>
    </sheetView>
  </sheetViews>
  <sheetFormatPr baseColWidth="10" defaultColWidth="11.41015625" defaultRowHeight="14" x14ac:dyDescent="0.45"/>
  <cols>
    <col min="1" max="1" width="16.41015625" style="74" bestFit="1" customWidth="1"/>
    <col min="2" max="2" width="54.41015625" style="74" bestFit="1" customWidth="1"/>
    <col min="3" max="3" width="6.64453125" style="75" customWidth="1"/>
    <col min="4" max="16384" width="11.41015625" style="74"/>
  </cols>
  <sheetData>
    <row r="1" spans="1:3" x14ac:dyDescent="0.45">
      <c r="A1" s="74" t="s">
        <v>336</v>
      </c>
      <c r="B1" s="74" t="s">
        <v>337</v>
      </c>
    </row>
    <row r="2" spans="1:3" x14ac:dyDescent="0.45">
      <c r="A2" s="76" t="s">
        <v>338</v>
      </c>
      <c r="B2" s="77">
        <v>8</v>
      </c>
      <c r="C2" s="78"/>
    </row>
    <row r="3" spans="1:3" x14ac:dyDescent="0.45">
      <c r="A3" s="74">
        <v>1</v>
      </c>
      <c r="B3" s="74" t="s">
        <v>339</v>
      </c>
    </row>
    <row r="4" spans="1:3" x14ac:dyDescent="0.45">
      <c r="A4" s="74">
        <v>2</v>
      </c>
      <c r="B4" s="74" t="s">
        <v>340</v>
      </c>
    </row>
    <row r="5" spans="1:3" x14ac:dyDescent="0.45">
      <c r="A5" s="74">
        <v>3</v>
      </c>
      <c r="B5" s="74" t="s">
        <v>341</v>
      </c>
    </row>
    <row r="6" spans="1:3" x14ac:dyDescent="0.45">
      <c r="A6" s="74">
        <v>4</v>
      </c>
      <c r="B6" s="74" t="s">
        <v>342</v>
      </c>
    </row>
    <row r="7" spans="1:3" x14ac:dyDescent="0.45">
      <c r="A7" s="74">
        <v>5</v>
      </c>
      <c r="B7" s="74" t="s">
        <v>343</v>
      </c>
    </row>
    <row r="8" spans="1:3" x14ac:dyDescent="0.45">
      <c r="A8" s="74">
        <v>6</v>
      </c>
      <c r="B8" s="74" t="s">
        <v>344</v>
      </c>
    </row>
    <row r="9" spans="1:3" x14ac:dyDescent="0.45">
      <c r="A9" s="74">
        <v>7</v>
      </c>
      <c r="B9" s="74" t="s">
        <v>345</v>
      </c>
    </row>
    <row r="10" spans="1:3" x14ac:dyDescent="0.45">
      <c r="A10" s="74">
        <v>8</v>
      </c>
    </row>
    <row r="13" spans="1:3" x14ac:dyDescent="0.45">
      <c r="A13" s="76" t="s">
        <v>346</v>
      </c>
      <c r="B13" s="77">
        <v>14</v>
      </c>
      <c r="C13" s="78"/>
    </row>
    <row r="14" spans="1:3" x14ac:dyDescent="0.45">
      <c r="A14" s="74">
        <v>1</v>
      </c>
      <c r="B14" s="74" t="s">
        <v>347</v>
      </c>
    </row>
    <row r="15" spans="1:3" x14ac:dyDescent="0.45">
      <c r="A15" s="74">
        <v>2</v>
      </c>
      <c r="B15" s="74" t="s">
        <v>348</v>
      </c>
    </row>
    <row r="16" spans="1:3" x14ac:dyDescent="0.45">
      <c r="A16" s="74">
        <v>3</v>
      </c>
      <c r="B16" s="74" t="s">
        <v>349</v>
      </c>
    </row>
    <row r="17" spans="1:3" x14ac:dyDescent="0.45">
      <c r="A17" s="74">
        <v>4</v>
      </c>
      <c r="B17" s="74" t="s">
        <v>350</v>
      </c>
    </row>
    <row r="18" spans="1:3" x14ac:dyDescent="0.45">
      <c r="A18" s="74">
        <v>5</v>
      </c>
      <c r="B18" s="74" t="s">
        <v>351</v>
      </c>
    </row>
    <row r="19" spans="1:3" x14ac:dyDescent="0.45">
      <c r="A19" s="74">
        <v>6</v>
      </c>
      <c r="B19" s="74" t="s">
        <v>352</v>
      </c>
    </row>
    <row r="20" spans="1:3" x14ac:dyDescent="0.45">
      <c r="A20" s="74">
        <v>7</v>
      </c>
      <c r="B20" s="74" t="s">
        <v>353</v>
      </c>
    </row>
    <row r="21" spans="1:3" x14ac:dyDescent="0.45">
      <c r="A21" s="74">
        <v>8</v>
      </c>
      <c r="B21" s="74" t="s">
        <v>354</v>
      </c>
    </row>
    <row r="22" spans="1:3" x14ac:dyDescent="0.45">
      <c r="A22" s="74">
        <v>9</v>
      </c>
      <c r="B22" s="74" t="s">
        <v>355</v>
      </c>
    </row>
    <row r="23" spans="1:3" x14ac:dyDescent="0.45">
      <c r="A23" s="74">
        <v>10</v>
      </c>
      <c r="B23" s="74" t="s">
        <v>356</v>
      </c>
    </row>
    <row r="24" spans="1:3" x14ac:dyDescent="0.45">
      <c r="A24" s="74">
        <v>11</v>
      </c>
      <c r="B24" s="74" t="s">
        <v>357</v>
      </c>
    </row>
    <row r="25" spans="1:3" x14ac:dyDescent="0.45">
      <c r="A25" s="74">
        <v>12</v>
      </c>
      <c r="B25" s="74" t="s">
        <v>358</v>
      </c>
    </row>
    <row r="26" spans="1:3" x14ac:dyDescent="0.45">
      <c r="A26" s="74">
        <v>13</v>
      </c>
      <c r="B26" s="74" t="s">
        <v>359</v>
      </c>
    </row>
    <row r="27" spans="1:3" x14ac:dyDescent="0.45">
      <c r="A27" s="74">
        <v>14</v>
      </c>
    </row>
    <row r="30" spans="1:3" x14ac:dyDescent="0.45">
      <c r="A30" s="74" t="s">
        <v>360</v>
      </c>
      <c r="B30" s="77">
        <v>6</v>
      </c>
      <c r="C30" s="78">
        <v>6</v>
      </c>
    </row>
    <row r="31" spans="1:3" x14ac:dyDescent="0.45">
      <c r="A31" s="74">
        <v>1</v>
      </c>
      <c r="B31" s="74" t="s">
        <v>361</v>
      </c>
    </row>
    <row r="32" spans="1:3" ht="16" x14ac:dyDescent="0.6">
      <c r="A32" s="74">
        <v>2</v>
      </c>
      <c r="B32" s="74" t="s">
        <v>362</v>
      </c>
    </row>
    <row r="33" spans="1:3" ht="16" x14ac:dyDescent="0.6">
      <c r="A33" s="74">
        <v>3</v>
      </c>
      <c r="B33" s="74" t="s">
        <v>363</v>
      </c>
    </row>
    <row r="34" spans="1:3" x14ac:dyDescent="0.45">
      <c r="A34" s="74">
        <v>4</v>
      </c>
      <c r="B34" s="74" t="s">
        <v>364</v>
      </c>
    </row>
    <row r="35" spans="1:3" x14ac:dyDescent="0.45">
      <c r="A35" s="74">
        <v>5</v>
      </c>
      <c r="B35" s="74" t="s">
        <v>365</v>
      </c>
    </row>
    <row r="36" spans="1:3" x14ac:dyDescent="0.45">
      <c r="A36" s="74">
        <v>6</v>
      </c>
    </row>
    <row r="39" spans="1:3" x14ac:dyDescent="0.45">
      <c r="A39" s="74" t="s">
        <v>366</v>
      </c>
      <c r="B39" s="77">
        <v>4</v>
      </c>
      <c r="C39" s="78"/>
    </row>
    <row r="40" spans="1:3" ht="16" x14ac:dyDescent="0.6">
      <c r="A40" s="74">
        <v>1</v>
      </c>
      <c r="B40" s="74" t="s">
        <v>367</v>
      </c>
    </row>
    <row r="41" spans="1:3" x14ac:dyDescent="0.45">
      <c r="A41" s="74">
        <v>2</v>
      </c>
      <c r="B41" s="74" t="s">
        <v>368</v>
      </c>
    </row>
    <row r="42" spans="1:3" x14ac:dyDescent="0.45">
      <c r="A42" s="74">
        <v>3</v>
      </c>
      <c r="B42" s="74" t="s">
        <v>369</v>
      </c>
    </row>
    <row r="43" spans="1:3" x14ac:dyDescent="0.45">
      <c r="A43" s="74">
        <v>4</v>
      </c>
    </row>
    <row r="46" spans="1:3" x14ac:dyDescent="0.45">
      <c r="A46" s="76" t="s">
        <v>370</v>
      </c>
      <c r="B46" s="77">
        <v>12</v>
      </c>
      <c r="C46" s="78"/>
    </row>
    <row r="47" spans="1:3" x14ac:dyDescent="0.45">
      <c r="A47" s="74">
        <v>1</v>
      </c>
      <c r="B47" s="74" t="s">
        <v>371</v>
      </c>
    </row>
    <row r="48" spans="1:3" x14ac:dyDescent="0.45">
      <c r="A48" s="74">
        <v>2</v>
      </c>
      <c r="B48" s="74" t="s">
        <v>372</v>
      </c>
    </row>
    <row r="49" spans="1:3" x14ac:dyDescent="0.45">
      <c r="A49" s="74">
        <v>3</v>
      </c>
      <c r="B49" s="74" t="s">
        <v>305</v>
      </c>
    </row>
    <row r="50" spans="1:3" x14ac:dyDescent="0.45">
      <c r="A50" s="74">
        <v>4</v>
      </c>
      <c r="B50" s="74" t="s">
        <v>373</v>
      </c>
    </row>
    <row r="51" spans="1:3" x14ac:dyDescent="0.45">
      <c r="A51" s="74">
        <v>5</v>
      </c>
      <c r="B51" s="74" t="s">
        <v>374</v>
      </c>
    </row>
    <row r="52" spans="1:3" x14ac:dyDescent="0.45">
      <c r="A52" s="74">
        <v>6</v>
      </c>
      <c r="B52" s="74" t="s">
        <v>375</v>
      </c>
    </row>
    <row r="53" spans="1:3" x14ac:dyDescent="0.45">
      <c r="A53" s="74">
        <v>7</v>
      </c>
      <c r="B53" s="74" t="s">
        <v>376</v>
      </c>
    </row>
    <row r="54" spans="1:3" x14ac:dyDescent="0.45">
      <c r="A54" s="74">
        <v>8</v>
      </c>
      <c r="B54" s="74" t="s">
        <v>377</v>
      </c>
    </row>
    <row r="55" spans="1:3" x14ac:dyDescent="0.45">
      <c r="A55" s="74">
        <v>9</v>
      </c>
      <c r="B55" s="74" t="s">
        <v>419</v>
      </c>
    </row>
    <row r="56" spans="1:3" x14ac:dyDescent="0.45">
      <c r="A56" s="74">
        <v>10</v>
      </c>
      <c r="B56" s="74" t="s">
        <v>457</v>
      </c>
    </row>
    <row r="57" spans="1:3" x14ac:dyDescent="0.45">
      <c r="A57" s="74">
        <v>11</v>
      </c>
      <c r="B57" s="74" t="s">
        <v>7</v>
      </c>
    </row>
    <row r="58" spans="1:3" x14ac:dyDescent="0.45">
      <c r="A58" s="74">
        <v>12</v>
      </c>
    </row>
    <row r="61" spans="1:3" x14ac:dyDescent="0.45">
      <c r="A61" s="74" t="s">
        <v>378</v>
      </c>
      <c r="B61" s="77">
        <v>40</v>
      </c>
      <c r="C61" s="78"/>
    </row>
    <row r="62" spans="1:3" x14ac:dyDescent="0.45">
      <c r="A62" s="74">
        <v>1</v>
      </c>
      <c r="B62" s="74" t="s">
        <v>379</v>
      </c>
    </row>
    <row r="63" spans="1:3" x14ac:dyDescent="0.45">
      <c r="A63" s="74">
        <v>2</v>
      </c>
      <c r="B63" s="74" t="s">
        <v>380</v>
      </c>
    </row>
    <row r="64" spans="1:3" x14ac:dyDescent="0.45">
      <c r="A64" s="74">
        <v>3</v>
      </c>
      <c r="B64" s="74" t="s">
        <v>418</v>
      </c>
    </row>
    <row r="65" spans="1:2" x14ac:dyDescent="0.45">
      <c r="A65" s="74">
        <v>4</v>
      </c>
      <c r="B65" s="74" t="s">
        <v>388</v>
      </c>
    </row>
    <row r="66" spans="1:2" x14ac:dyDescent="0.45">
      <c r="A66" s="74">
        <v>5</v>
      </c>
      <c r="B66" s="74" t="s">
        <v>492</v>
      </c>
    </row>
    <row r="67" spans="1:2" x14ac:dyDescent="0.45">
      <c r="A67" s="74">
        <v>6</v>
      </c>
      <c r="B67" s="74" t="s">
        <v>387</v>
      </c>
    </row>
    <row r="68" spans="1:2" x14ac:dyDescent="0.45">
      <c r="A68" s="74">
        <v>7</v>
      </c>
      <c r="B68" s="74" t="s">
        <v>381</v>
      </c>
    </row>
    <row r="69" spans="1:2" x14ac:dyDescent="0.45">
      <c r="A69" s="74">
        <v>8</v>
      </c>
      <c r="B69" s="74" t="s">
        <v>382</v>
      </c>
    </row>
    <row r="70" spans="1:2" x14ac:dyDescent="0.45">
      <c r="A70" s="74">
        <v>9</v>
      </c>
      <c r="B70" s="74" t="s">
        <v>383</v>
      </c>
    </row>
    <row r="71" spans="1:2" x14ac:dyDescent="0.45">
      <c r="A71" s="74">
        <v>10</v>
      </c>
      <c r="B71" s="74" t="s">
        <v>386</v>
      </c>
    </row>
    <row r="72" spans="1:2" s="75" customFormat="1" x14ac:dyDescent="0.45">
      <c r="A72" s="74">
        <v>11</v>
      </c>
      <c r="B72" s="74" t="s">
        <v>384</v>
      </c>
    </row>
    <row r="73" spans="1:2" s="75" customFormat="1" x14ac:dyDescent="0.45">
      <c r="A73" s="74">
        <v>12</v>
      </c>
      <c r="B73" s="74" t="s">
        <v>385</v>
      </c>
    </row>
    <row r="74" spans="1:2" s="75" customFormat="1" x14ac:dyDescent="0.45">
      <c r="A74" s="74">
        <v>13</v>
      </c>
      <c r="B74" s="74" t="s">
        <v>389</v>
      </c>
    </row>
    <row r="75" spans="1:2" s="75" customFormat="1" x14ac:dyDescent="0.45">
      <c r="A75" s="74">
        <v>14</v>
      </c>
      <c r="B75" s="74" t="s">
        <v>391</v>
      </c>
    </row>
    <row r="76" spans="1:2" s="75" customFormat="1" x14ac:dyDescent="0.45">
      <c r="A76" s="74">
        <v>15</v>
      </c>
      <c r="B76" s="74" t="s">
        <v>390</v>
      </c>
    </row>
    <row r="77" spans="1:2" s="75" customFormat="1" x14ac:dyDescent="0.45">
      <c r="A77" s="74">
        <v>16</v>
      </c>
      <c r="B77" s="74" t="s">
        <v>493</v>
      </c>
    </row>
    <row r="78" spans="1:2" s="75" customFormat="1" x14ac:dyDescent="0.45">
      <c r="A78" s="74">
        <v>17</v>
      </c>
      <c r="B78" s="74" t="s">
        <v>494</v>
      </c>
    </row>
    <row r="79" spans="1:2" s="75" customFormat="1" x14ac:dyDescent="0.45">
      <c r="A79" s="74">
        <v>18</v>
      </c>
      <c r="B79" s="74" t="s">
        <v>495</v>
      </c>
    </row>
    <row r="80" spans="1:2" s="75" customFormat="1" x14ac:dyDescent="0.45">
      <c r="A80" s="74">
        <v>19</v>
      </c>
      <c r="B80" s="74" t="s">
        <v>496</v>
      </c>
    </row>
    <row r="81" spans="1:2" s="75" customFormat="1" x14ac:dyDescent="0.45">
      <c r="A81" s="74">
        <v>20</v>
      </c>
      <c r="B81" s="74" t="s">
        <v>497</v>
      </c>
    </row>
    <row r="82" spans="1:2" s="75" customFormat="1" x14ac:dyDescent="0.45">
      <c r="A82" s="74">
        <v>21</v>
      </c>
      <c r="B82" s="74" t="s">
        <v>498</v>
      </c>
    </row>
    <row r="83" spans="1:2" s="75" customFormat="1" x14ac:dyDescent="0.45">
      <c r="A83" s="74">
        <v>22</v>
      </c>
      <c r="B83" s="74" t="s">
        <v>502</v>
      </c>
    </row>
    <row r="84" spans="1:2" s="75" customFormat="1" x14ac:dyDescent="0.45">
      <c r="A84" s="74">
        <v>23</v>
      </c>
      <c r="B84" s="74" t="s">
        <v>499</v>
      </c>
    </row>
    <row r="85" spans="1:2" s="75" customFormat="1" x14ac:dyDescent="0.45">
      <c r="A85" s="74">
        <v>24</v>
      </c>
      <c r="B85" s="74" t="s">
        <v>500</v>
      </c>
    </row>
    <row r="86" spans="1:2" s="75" customFormat="1" x14ac:dyDescent="0.45">
      <c r="A86" s="74">
        <v>25</v>
      </c>
      <c r="B86" s="74" t="s">
        <v>456</v>
      </c>
    </row>
    <row r="87" spans="1:2" s="75" customFormat="1" x14ac:dyDescent="0.45">
      <c r="A87" s="74">
        <v>26</v>
      </c>
      <c r="B87" s="74" t="s">
        <v>395</v>
      </c>
    </row>
    <row r="88" spans="1:2" s="75" customFormat="1" x14ac:dyDescent="0.45">
      <c r="A88" s="74">
        <v>27</v>
      </c>
      <c r="B88" s="74" t="s">
        <v>480</v>
      </c>
    </row>
    <row r="89" spans="1:2" s="75" customFormat="1" x14ac:dyDescent="0.45">
      <c r="A89" s="74">
        <v>28</v>
      </c>
      <c r="B89" s="74" t="s">
        <v>501</v>
      </c>
    </row>
    <row r="90" spans="1:2" s="75" customFormat="1" x14ac:dyDescent="0.45">
      <c r="A90" s="74">
        <v>29</v>
      </c>
      <c r="B90" s="74" t="s">
        <v>503</v>
      </c>
    </row>
    <row r="91" spans="1:2" s="75" customFormat="1" x14ac:dyDescent="0.45">
      <c r="A91" s="74">
        <v>30</v>
      </c>
      <c r="B91" s="74" t="s">
        <v>392</v>
      </c>
    </row>
    <row r="92" spans="1:2" s="75" customFormat="1" x14ac:dyDescent="0.45">
      <c r="A92" s="74">
        <v>31</v>
      </c>
      <c r="B92" s="74" t="s">
        <v>393</v>
      </c>
    </row>
    <row r="93" spans="1:2" s="75" customFormat="1" x14ac:dyDescent="0.45">
      <c r="A93" s="74">
        <v>32</v>
      </c>
      <c r="B93" s="74" t="s">
        <v>504</v>
      </c>
    </row>
    <row r="94" spans="1:2" s="75" customFormat="1" x14ac:dyDescent="0.45">
      <c r="A94" s="74">
        <v>33</v>
      </c>
      <c r="B94" s="74" t="s">
        <v>505</v>
      </c>
    </row>
    <row r="95" spans="1:2" s="75" customFormat="1" x14ac:dyDescent="0.45">
      <c r="A95" s="74">
        <v>34</v>
      </c>
      <c r="B95" s="74" t="s">
        <v>394</v>
      </c>
    </row>
    <row r="96" spans="1:2" s="75" customFormat="1" x14ac:dyDescent="0.45">
      <c r="A96" s="74">
        <v>35</v>
      </c>
      <c r="B96" s="74" t="s">
        <v>506</v>
      </c>
    </row>
    <row r="97" spans="1:2" s="75" customFormat="1" x14ac:dyDescent="0.45">
      <c r="A97" s="74">
        <v>36</v>
      </c>
      <c r="B97" s="74" t="s">
        <v>507</v>
      </c>
    </row>
    <row r="98" spans="1:2" s="75" customFormat="1" x14ac:dyDescent="0.45">
      <c r="A98" s="74">
        <v>37</v>
      </c>
      <c r="B98" s="74" t="s">
        <v>508</v>
      </c>
    </row>
    <row r="99" spans="1:2" s="75" customFormat="1" x14ac:dyDescent="0.45">
      <c r="A99" s="74">
        <v>38</v>
      </c>
      <c r="B99" s="74" t="s">
        <v>556</v>
      </c>
    </row>
    <row r="100" spans="1:2" s="75" customFormat="1" x14ac:dyDescent="0.45">
      <c r="A100" s="74">
        <v>39</v>
      </c>
      <c r="B100" s="74" t="s">
        <v>7</v>
      </c>
    </row>
    <row r="101" spans="1:2" x14ac:dyDescent="0.45">
      <c r="A101" s="74">
        <v>40</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7"/>
  <sheetViews>
    <sheetView workbookViewId="0">
      <selection activeCell="A2" sqref="A2:G2"/>
    </sheetView>
  </sheetViews>
  <sheetFormatPr baseColWidth="10" defaultColWidth="11.41015625" defaultRowHeight="15.35" x14ac:dyDescent="0.5"/>
  <cols>
    <col min="1" max="1" width="13.1171875" style="16" customWidth="1"/>
    <col min="2" max="2" width="55.1171875" style="16" customWidth="1"/>
    <col min="3" max="16384" width="11.41015625" style="16"/>
  </cols>
  <sheetData>
    <row r="1" spans="1:3" ht="15.7" thickBot="1" x14ac:dyDescent="0.55000000000000004">
      <c r="A1" s="16" t="s">
        <v>421</v>
      </c>
      <c r="B1" s="16">
        <v>25</v>
      </c>
      <c r="C1" s="16">
        <f>MAX($A$3:$A$27)-1</f>
        <v>24</v>
      </c>
    </row>
    <row r="2" spans="1:3" ht="15.7" thickTop="1" x14ac:dyDescent="0.5">
      <c r="A2" s="21" t="s">
        <v>34</v>
      </c>
      <c r="B2" s="21" t="s">
        <v>35</v>
      </c>
    </row>
    <row r="3" spans="1:3" x14ac:dyDescent="0.5">
      <c r="A3" s="20">
        <v>1</v>
      </c>
      <c r="B3" s="28" t="s">
        <v>425</v>
      </c>
      <c r="C3" s="16" t="s">
        <v>38</v>
      </c>
    </row>
    <row r="4" spans="1:3" x14ac:dyDescent="0.5">
      <c r="A4" s="20">
        <v>2</v>
      </c>
      <c r="B4" s="28" t="s">
        <v>426</v>
      </c>
    </row>
    <row r="5" spans="1:3" x14ac:dyDescent="0.5">
      <c r="A5" s="20">
        <v>3</v>
      </c>
      <c r="B5" s="28" t="s">
        <v>427</v>
      </c>
    </row>
    <row r="6" spans="1:3" x14ac:dyDescent="0.5">
      <c r="A6" s="20">
        <v>4</v>
      </c>
      <c r="B6" s="28" t="s">
        <v>428</v>
      </c>
    </row>
    <row r="7" spans="1:3" x14ac:dyDescent="0.5">
      <c r="A7" s="20">
        <v>5</v>
      </c>
      <c r="B7" s="28" t="s">
        <v>429</v>
      </c>
    </row>
    <row r="8" spans="1:3" x14ac:dyDescent="0.5">
      <c r="A8" s="20">
        <v>6</v>
      </c>
      <c r="B8" s="28" t="s">
        <v>430</v>
      </c>
    </row>
    <row r="9" spans="1:3" x14ac:dyDescent="0.5">
      <c r="A9" s="20">
        <v>7</v>
      </c>
      <c r="B9" s="28" t="s">
        <v>431</v>
      </c>
    </row>
    <row r="10" spans="1:3" ht="25.35" x14ac:dyDescent="0.5">
      <c r="A10" s="20">
        <v>8</v>
      </c>
      <c r="B10" s="47" t="s">
        <v>432</v>
      </c>
    </row>
    <row r="11" spans="1:3" x14ac:dyDescent="0.5">
      <c r="A11" s="20">
        <v>9</v>
      </c>
      <c r="B11" s="47" t="s">
        <v>434</v>
      </c>
    </row>
    <row r="12" spans="1:3" x14ac:dyDescent="0.5">
      <c r="A12" s="20">
        <v>10</v>
      </c>
      <c r="B12" s="28" t="s">
        <v>433</v>
      </c>
    </row>
    <row r="13" spans="1:3" x14ac:dyDescent="0.5">
      <c r="A13" s="20">
        <v>11</v>
      </c>
      <c r="B13" s="28" t="s">
        <v>435</v>
      </c>
    </row>
    <row r="14" spans="1:3" x14ac:dyDescent="0.5">
      <c r="A14" s="20">
        <v>12</v>
      </c>
      <c r="B14" s="28" t="s">
        <v>436</v>
      </c>
    </row>
    <row r="15" spans="1:3" x14ac:dyDescent="0.5">
      <c r="A15" s="20">
        <v>13</v>
      </c>
      <c r="B15" s="28" t="s">
        <v>458</v>
      </c>
    </row>
    <row r="16" spans="1:3" x14ac:dyDescent="0.5">
      <c r="A16" s="20">
        <v>14</v>
      </c>
      <c r="B16" s="28" t="s">
        <v>470</v>
      </c>
    </row>
    <row r="17" spans="1:3" x14ac:dyDescent="0.5">
      <c r="A17" s="20">
        <v>15</v>
      </c>
      <c r="B17" s="28" t="s">
        <v>471</v>
      </c>
    </row>
    <row r="18" spans="1:3" x14ac:dyDescent="0.5">
      <c r="A18" s="20">
        <v>16</v>
      </c>
      <c r="B18" s="28" t="s">
        <v>518</v>
      </c>
    </row>
    <row r="19" spans="1:3" x14ac:dyDescent="0.5">
      <c r="A19" s="20">
        <v>17</v>
      </c>
      <c r="B19" s="28" t="s">
        <v>519</v>
      </c>
    </row>
    <row r="20" spans="1:3" ht="25.35" x14ac:dyDescent="0.5">
      <c r="A20" s="20">
        <v>18</v>
      </c>
      <c r="B20" s="28" t="s">
        <v>520</v>
      </c>
    </row>
    <row r="21" spans="1:3" x14ac:dyDescent="0.5">
      <c r="A21" s="20">
        <v>19</v>
      </c>
      <c r="B21" s="28" t="s">
        <v>521</v>
      </c>
    </row>
    <row r="22" spans="1:3" x14ac:dyDescent="0.5">
      <c r="A22" s="20">
        <v>20</v>
      </c>
      <c r="B22" s="28" t="s">
        <v>529</v>
      </c>
    </row>
    <row r="23" spans="1:3" x14ac:dyDescent="0.5">
      <c r="A23" s="20">
        <v>21</v>
      </c>
      <c r="B23" s="28" t="s">
        <v>530</v>
      </c>
    </row>
    <row r="24" spans="1:3" x14ac:dyDescent="0.5">
      <c r="A24" s="20">
        <v>22</v>
      </c>
      <c r="B24" s="28" t="s">
        <v>531</v>
      </c>
    </row>
    <row r="25" spans="1:3" x14ac:dyDescent="0.5">
      <c r="A25" s="20">
        <v>23</v>
      </c>
      <c r="B25" s="28" t="s">
        <v>551</v>
      </c>
    </row>
    <row r="26" spans="1:3" x14ac:dyDescent="0.5">
      <c r="A26" s="20">
        <v>24</v>
      </c>
      <c r="B26" s="28" t="s">
        <v>423</v>
      </c>
    </row>
    <row r="27" spans="1:3" x14ac:dyDescent="0.5">
      <c r="A27" s="20">
        <v>25</v>
      </c>
      <c r="B27" s="28"/>
      <c r="C27" s="15"/>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31"/>
  <sheetViews>
    <sheetView workbookViewId="0">
      <selection activeCell="A2" sqref="A2:G2"/>
    </sheetView>
  </sheetViews>
  <sheetFormatPr baseColWidth="10" defaultColWidth="11.41015625" defaultRowHeight="15.35" x14ac:dyDescent="0.5"/>
  <cols>
    <col min="1" max="1" width="24.41015625" style="15" customWidth="1"/>
    <col min="2" max="2" width="55.1171875" style="16" customWidth="1"/>
    <col min="3" max="16384" width="11.41015625" style="15"/>
  </cols>
  <sheetData>
    <row r="1" spans="1:3" ht="15.7" thickBot="1" x14ac:dyDescent="0.55000000000000004">
      <c r="A1" s="25" t="str">
        <f>Ergebnisse!A21</f>
        <v>Trockenmasse</v>
      </c>
      <c r="B1" s="24">
        <v>29</v>
      </c>
      <c r="C1" s="15">
        <f>MAX($A$3:$A$31)-1</f>
        <v>28</v>
      </c>
    </row>
    <row r="2" spans="1:3" ht="15.7" thickTop="1" x14ac:dyDescent="0.45">
      <c r="A2" s="30"/>
      <c r="B2" s="21" t="s">
        <v>35</v>
      </c>
      <c r="C2" s="15" t="s">
        <v>37</v>
      </c>
    </row>
    <row r="3" spans="1:3" x14ac:dyDescent="0.5">
      <c r="A3" s="20">
        <v>1</v>
      </c>
      <c r="B3" s="28" t="s">
        <v>114</v>
      </c>
      <c r="C3" s="16"/>
    </row>
    <row r="4" spans="1:3" x14ac:dyDescent="0.5">
      <c r="A4" s="20">
        <v>2</v>
      </c>
      <c r="B4" s="28" t="s">
        <v>115</v>
      </c>
      <c r="C4" s="16" t="s">
        <v>38</v>
      </c>
    </row>
    <row r="5" spans="1:3" x14ac:dyDescent="0.5">
      <c r="A5" s="20">
        <v>3</v>
      </c>
      <c r="B5" s="28" t="s">
        <v>116</v>
      </c>
      <c r="C5" s="32"/>
    </row>
    <row r="6" spans="1:3" x14ac:dyDescent="0.5">
      <c r="A6" s="20">
        <v>4</v>
      </c>
      <c r="B6" s="28" t="s">
        <v>117</v>
      </c>
      <c r="C6" s="32"/>
    </row>
    <row r="7" spans="1:3" x14ac:dyDescent="0.5">
      <c r="A7" s="20">
        <v>5</v>
      </c>
      <c r="B7" s="28" t="s">
        <v>247</v>
      </c>
      <c r="C7" s="32"/>
    </row>
    <row r="8" spans="1:3" x14ac:dyDescent="0.5">
      <c r="A8" s="20">
        <v>6</v>
      </c>
      <c r="B8" s="28" t="s">
        <v>269</v>
      </c>
      <c r="C8" s="32" t="s">
        <v>38</v>
      </c>
    </row>
    <row r="9" spans="1:3" x14ac:dyDescent="0.5">
      <c r="A9" s="20">
        <v>7</v>
      </c>
      <c r="B9" s="28" t="s">
        <v>118</v>
      </c>
      <c r="C9" s="32"/>
    </row>
    <row r="10" spans="1:3" x14ac:dyDescent="0.5">
      <c r="A10" s="20">
        <v>8</v>
      </c>
      <c r="B10" s="28" t="s">
        <v>120</v>
      </c>
      <c r="C10" s="32" t="s">
        <v>38</v>
      </c>
    </row>
    <row r="11" spans="1:3" x14ac:dyDescent="0.5">
      <c r="A11" s="20">
        <v>9</v>
      </c>
      <c r="B11" s="28" t="s">
        <v>65</v>
      </c>
      <c r="C11" s="32"/>
    </row>
    <row r="12" spans="1:3" x14ac:dyDescent="0.5">
      <c r="A12" s="20">
        <v>10</v>
      </c>
      <c r="B12" s="28" t="s">
        <v>64</v>
      </c>
      <c r="C12" s="32" t="s">
        <v>38</v>
      </c>
    </row>
    <row r="13" spans="1:3" x14ac:dyDescent="0.5">
      <c r="A13" s="20">
        <v>11</v>
      </c>
      <c r="B13" s="28" t="s">
        <v>451</v>
      </c>
      <c r="C13" s="32"/>
    </row>
    <row r="14" spans="1:3" x14ac:dyDescent="0.5">
      <c r="A14" s="20">
        <v>12</v>
      </c>
      <c r="B14" s="28" t="s">
        <v>452</v>
      </c>
      <c r="C14" s="32" t="s">
        <v>38</v>
      </c>
    </row>
    <row r="15" spans="1:3" ht="14" x14ac:dyDescent="0.45">
      <c r="A15" s="20">
        <v>13</v>
      </c>
      <c r="B15" s="28" t="s">
        <v>412</v>
      </c>
    </row>
    <row r="16" spans="1:3" ht="14" x14ac:dyDescent="0.45">
      <c r="A16" s="20">
        <v>14</v>
      </c>
      <c r="B16" s="28" t="s">
        <v>509</v>
      </c>
      <c r="C16" s="15" t="s">
        <v>38</v>
      </c>
    </row>
    <row r="17" spans="1:3" ht="14" x14ac:dyDescent="0.45">
      <c r="A17" s="20">
        <v>15</v>
      </c>
      <c r="B17" s="28" t="s">
        <v>119</v>
      </c>
    </row>
    <row r="18" spans="1:3" ht="14" x14ac:dyDescent="0.45">
      <c r="A18" s="20">
        <v>16</v>
      </c>
      <c r="B18" s="28" t="s">
        <v>171</v>
      </c>
    </row>
    <row r="19" spans="1:3" ht="14" x14ac:dyDescent="0.45">
      <c r="A19" s="20">
        <v>17</v>
      </c>
      <c r="B19" s="28" t="s">
        <v>172</v>
      </c>
    </row>
    <row r="20" spans="1:3" ht="14" x14ac:dyDescent="0.45">
      <c r="A20" s="20">
        <v>18</v>
      </c>
      <c r="B20" s="28" t="s">
        <v>196</v>
      </c>
    </row>
    <row r="21" spans="1:3" ht="14" x14ac:dyDescent="0.45">
      <c r="A21" s="20">
        <v>19</v>
      </c>
      <c r="B21" s="28" t="s">
        <v>197</v>
      </c>
    </row>
    <row r="22" spans="1:3" ht="14" x14ac:dyDescent="0.45">
      <c r="A22" s="20">
        <v>20</v>
      </c>
      <c r="B22" s="28" t="s">
        <v>227</v>
      </c>
    </row>
    <row r="23" spans="1:3" ht="14" x14ac:dyDescent="0.45">
      <c r="A23" s="20">
        <v>21</v>
      </c>
      <c r="B23" s="28" t="s">
        <v>248</v>
      </c>
    </row>
    <row r="24" spans="1:3" ht="14" x14ac:dyDescent="0.45">
      <c r="A24" s="20">
        <v>22</v>
      </c>
      <c r="B24" s="28" t="s">
        <v>281</v>
      </c>
    </row>
    <row r="25" spans="1:3" ht="14" x14ac:dyDescent="0.45">
      <c r="A25" s="20">
        <v>23</v>
      </c>
      <c r="B25" s="28" t="s">
        <v>282</v>
      </c>
    </row>
    <row r="26" spans="1:3" ht="14" x14ac:dyDescent="0.45">
      <c r="A26" s="20">
        <v>24</v>
      </c>
      <c r="B26" s="28" t="s">
        <v>316</v>
      </c>
    </row>
    <row r="27" spans="1:3" ht="14" x14ac:dyDescent="0.45">
      <c r="A27" s="20">
        <v>25</v>
      </c>
      <c r="B27" s="28" t="s">
        <v>413</v>
      </c>
    </row>
    <row r="28" spans="1:3" ht="14" x14ac:dyDescent="0.45">
      <c r="A28" s="20">
        <v>26</v>
      </c>
      <c r="B28" s="28" t="s">
        <v>437</v>
      </c>
    </row>
    <row r="29" spans="1:3" ht="14" x14ac:dyDescent="0.45">
      <c r="A29" s="20">
        <v>27</v>
      </c>
      <c r="B29" s="28" t="s">
        <v>539</v>
      </c>
    </row>
    <row r="30" spans="1:3" ht="14" x14ac:dyDescent="0.45">
      <c r="A30" s="20">
        <v>28</v>
      </c>
      <c r="B30" s="28" t="s">
        <v>7</v>
      </c>
      <c r="C30" s="31"/>
    </row>
    <row r="31" spans="1:3" x14ac:dyDescent="0.45">
      <c r="A31" s="20">
        <v>29</v>
      </c>
      <c r="B31" s="1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45"/>
  <sheetViews>
    <sheetView workbookViewId="0">
      <selection activeCell="A2" sqref="A2:G2"/>
    </sheetView>
  </sheetViews>
  <sheetFormatPr baseColWidth="10" defaultColWidth="11.41015625" defaultRowHeight="15.35" x14ac:dyDescent="0.5"/>
  <cols>
    <col min="1" max="1" width="13.1171875" style="16" customWidth="1"/>
    <col min="2" max="2" width="55.1171875" style="15" customWidth="1"/>
    <col min="3" max="16384" width="11.41015625" style="16"/>
  </cols>
  <sheetData>
    <row r="1" spans="1:3" ht="15.7" thickBot="1" x14ac:dyDescent="0.55000000000000004">
      <c r="A1" s="22" t="str">
        <f>Ergebnisse!A22</f>
        <v>Asche</v>
      </c>
      <c r="B1" s="24">
        <v>23</v>
      </c>
      <c r="C1" s="16">
        <f>MAX($A$3:$A$25)-1</f>
        <v>22</v>
      </c>
    </row>
    <row r="2" spans="1:3" ht="15.7" thickTop="1" x14ac:dyDescent="0.5">
      <c r="A2" s="21" t="s">
        <v>34</v>
      </c>
      <c r="B2" s="21" t="s">
        <v>35</v>
      </c>
      <c r="C2" s="16" t="s">
        <v>36</v>
      </c>
    </row>
    <row r="3" spans="1:3" x14ac:dyDescent="0.5">
      <c r="A3" s="20">
        <v>1</v>
      </c>
      <c r="B3" s="28" t="s">
        <v>198</v>
      </c>
    </row>
    <row r="4" spans="1:3" x14ac:dyDescent="0.5">
      <c r="A4" s="20">
        <v>2</v>
      </c>
      <c r="B4" s="28" t="s">
        <v>199</v>
      </c>
      <c r="C4" s="16" t="s">
        <v>38</v>
      </c>
    </row>
    <row r="5" spans="1:3" ht="25.35" x14ac:dyDescent="0.5">
      <c r="A5" s="20">
        <v>3</v>
      </c>
      <c r="B5" s="28" t="s">
        <v>246</v>
      </c>
      <c r="C5" s="32"/>
    </row>
    <row r="6" spans="1:3" x14ac:dyDescent="0.5">
      <c r="A6" s="20">
        <v>4</v>
      </c>
      <c r="B6" s="28" t="s">
        <v>438</v>
      </c>
      <c r="C6" s="32"/>
    </row>
    <row r="7" spans="1:3" x14ac:dyDescent="0.5">
      <c r="A7" s="20">
        <v>5</v>
      </c>
      <c r="B7" s="28" t="s">
        <v>439</v>
      </c>
      <c r="C7" s="32" t="s">
        <v>38</v>
      </c>
    </row>
    <row r="8" spans="1:3" x14ac:dyDescent="0.5">
      <c r="A8" s="20">
        <v>6</v>
      </c>
      <c r="B8" s="28" t="s">
        <v>170</v>
      </c>
      <c r="C8" s="32"/>
    </row>
    <row r="9" spans="1:3" x14ac:dyDescent="0.5">
      <c r="A9" s="20">
        <v>7</v>
      </c>
      <c r="B9" s="28" t="s">
        <v>178</v>
      </c>
      <c r="C9" s="32" t="s">
        <v>38</v>
      </c>
    </row>
    <row r="10" spans="1:3" x14ac:dyDescent="0.5">
      <c r="A10" s="20">
        <v>8</v>
      </c>
      <c r="B10" s="28" t="s">
        <v>92</v>
      </c>
      <c r="C10" s="32"/>
    </row>
    <row r="11" spans="1:3" x14ac:dyDescent="0.5">
      <c r="A11" s="20">
        <v>9</v>
      </c>
      <c r="B11" s="28" t="s">
        <v>80</v>
      </c>
      <c r="C11" s="32" t="s">
        <v>38</v>
      </c>
    </row>
    <row r="12" spans="1:3" x14ac:dyDescent="0.5">
      <c r="A12" s="20">
        <v>10</v>
      </c>
      <c r="B12" s="28" t="s">
        <v>93</v>
      </c>
      <c r="C12" s="32"/>
    </row>
    <row r="13" spans="1:3" x14ac:dyDescent="0.5">
      <c r="A13" s="20">
        <v>11</v>
      </c>
      <c r="B13" s="28" t="s">
        <v>81</v>
      </c>
      <c r="C13" s="32" t="s">
        <v>38</v>
      </c>
    </row>
    <row r="14" spans="1:3" x14ac:dyDescent="0.5">
      <c r="A14" s="20">
        <v>12</v>
      </c>
      <c r="B14" s="28" t="s">
        <v>121</v>
      </c>
      <c r="C14" s="32"/>
    </row>
    <row r="15" spans="1:3" x14ac:dyDescent="0.5">
      <c r="A15" s="20">
        <v>13</v>
      </c>
      <c r="B15" s="28" t="s">
        <v>169</v>
      </c>
      <c r="C15" s="32"/>
    </row>
    <row r="16" spans="1:3" x14ac:dyDescent="0.5">
      <c r="A16" s="20">
        <v>14</v>
      </c>
      <c r="B16" s="28" t="s">
        <v>173</v>
      </c>
      <c r="C16" s="32"/>
    </row>
    <row r="17" spans="1:3" ht="25.35" x14ac:dyDescent="0.5">
      <c r="A17" s="20">
        <v>15</v>
      </c>
      <c r="B17" s="28" t="s">
        <v>233</v>
      </c>
      <c r="C17" s="32"/>
    </row>
    <row r="18" spans="1:3" x14ac:dyDescent="0.5">
      <c r="A18" s="20">
        <v>16</v>
      </c>
      <c r="B18" s="28" t="s">
        <v>228</v>
      </c>
      <c r="C18" s="32"/>
    </row>
    <row r="19" spans="1:3" x14ac:dyDescent="0.5">
      <c r="A19" s="20">
        <v>17</v>
      </c>
      <c r="B19" s="28" t="s">
        <v>281</v>
      </c>
      <c r="C19" s="32"/>
    </row>
    <row r="20" spans="1:3" x14ac:dyDescent="0.5">
      <c r="A20" s="20">
        <v>18</v>
      </c>
      <c r="B20" s="28" t="s">
        <v>315</v>
      </c>
      <c r="C20" s="32"/>
    </row>
    <row r="21" spans="1:3" x14ac:dyDescent="0.5">
      <c r="A21" s="20">
        <v>19</v>
      </c>
      <c r="B21" s="28" t="s">
        <v>413</v>
      </c>
      <c r="C21" s="32"/>
    </row>
    <row r="22" spans="1:3" x14ac:dyDescent="0.5">
      <c r="A22" s="20">
        <v>20</v>
      </c>
      <c r="B22" s="28" t="s">
        <v>517</v>
      </c>
      <c r="C22" s="32"/>
    </row>
    <row r="23" spans="1:3" x14ac:dyDescent="0.5">
      <c r="A23" s="20">
        <v>21</v>
      </c>
      <c r="B23" s="28" t="s">
        <v>540</v>
      </c>
      <c r="C23" s="32"/>
    </row>
    <row r="24" spans="1:3" x14ac:dyDescent="0.5">
      <c r="A24" s="20">
        <v>22</v>
      </c>
      <c r="B24" s="28" t="s">
        <v>60</v>
      </c>
      <c r="C24" s="32"/>
    </row>
    <row r="25" spans="1:3" x14ac:dyDescent="0.5">
      <c r="A25" s="20">
        <v>23</v>
      </c>
      <c r="B25" s="28"/>
      <c r="C25" s="15"/>
    </row>
    <row r="33" spans="1:3" x14ac:dyDescent="0.5">
      <c r="A33" s="15" t="s">
        <v>82</v>
      </c>
      <c r="B33" s="15">
        <v>12</v>
      </c>
      <c r="C33" s="15">
        <f>MAX($A$34:$A$45)-1</f>
        <v>11</v>
      </c>
    </row>
    <row r="34" spans="1:3" x14ac:dyDescent="0.5">
      <c r="A34" s="15">
        <v>1</v>
      </c>
      <c r="B34" s="15" t="s">
        <v>83</v>
      </c>
      <c r="C34" s="15"/>
    </row>
    <row r="35" spans="1:3" x14ac:dyDescent="0.5">
      <c r="A35" s="15">
        <v>2</v>
      </c>
      <c r="B35" s="15" t="s">
        <v>84</v>
      </c>
      <c r="C35" s="15"/>
    </row>
    <row r="36" spans="1:3" x14ac:dyDescent="0.5">
      <c r="A36" s="15">
        <v>3</v>
      </c>
      <c r="B36" s="15" t="s">
        <v>85</v>
      </c>
      <c r="C36" s="15"/>
    </row>
    <row r="37" spans="1:3" x14ac:dyDescent="0.5">
      <c r="A37" s="15">
        <v>4</v>
      </c>
      <c r="B37" s="15" t="s">
        <v>86</v>
      </c>
      <c r="C37" s="15"/>
    </row>
    <row r="38" spans="1:3" x14ac:dyDescent="0.5">
      <c r="A38" s="15">
        <v>5</v>
      </c>
      <c r="B38" s="15" t="s">
        <v>87</v>
      </c>
      <c r="C38" s="15"/>
    </row>
    <row r="39" spans="1:3" x14ac:dyDescent="0.5">
      <c r="A39" s="15">
        <v>6</v>
      </c>
      <c r="B39" s="15" t="s">
        <v>88</v>
      </c>
      <c r="C39" s="15"/>
    </row>
    <row r="40" spans="1:3" x14ac:dyDescent="0.5">
      <c r="A40" s="15">
        <v>7</v>
      </c>
      <c r="B40" s="15" t="s">
        <v>89</v>
      </c>
      <c r="C40" s="15"/>
    </row>
    <row r="41" spans="1:3" x14ac:dyDescent="0.5">
      <c r="A41" s="15">
        <v>8</v>
      </c>
      <c r="B41" s="15" t="s">
        <v>90</v>
      </c>
      <c r="C41" s="15"/>
    </row>
    <row r="42" spans="1:3" x14ac:dyDescent="0.5">
      <c r="A42" s="15">
        <v>9</v>
      </c>
      <c r="B42" s="15" t="s">
        <v>91</v>
      </c>
      <c r="C42" s="15"/>
    </row>
    <row r="43" spans="1:3" x14ac:dyDescent="0.5">
      <c r="A43" s="15">
        <v>10</v>
      </c>
      <c r="B43" s="15" t="s">
        <v>180</v>
      </c>
      <c r="C43" s="15"/>
    </row>
    <row r="44" spans="1:3" x14ac:dyDescent="0.5">
      <c r="A44" s="15">
        <v>11</v>
      </c>
      <c r="B44" s="15" t="s">
        <v>179</v>
      </c>
      <c r="C44" s="15"/>
    </row>
    <row r="45" spans="1:3" x14ac:dyDescent="0.5">
      <c r="A45" s="15">
        <v>12</v>
      </c>
      <c r="C45"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1"/>
  <sheetViews>
    <sheetView workbookViewId="0">
      <selection activeCell="A2" sqref="A2:G2"/>
    </sheetView>
  </sheetViews>
  <sheetFormatPr baseColWidth="10" defaultColWidth="11.41015625" defaultRowHeight="15.35" x14ac:dyDescent="0.5"/>
  <cols>
    <col min="1" max="1" width="16.64453125" style="16" customWidth="1"/>
    <col min="2" max="2" width="64.41015625" style="16" customWidth="1"/>
    <col min="3" max="3" width="6.87890625" style="16" bestFit="1" customWidth="1"/>
    <col min="4" max="16384" width="11.41015625" style="16"/>
  </cols>
  <sheetData>
    <row r="1" spans="1:3" ht="31" thickBot="1" x14ac:dyDescent="0.55000000000000004">
      <c r="A1" s="22" t="str">
        <f>Ergebnisse!A23</f>
        <v>Rohprotein (N * 6,25)</v>
      </c>
      <c r="B1" s="24">
        <v>19</v>
      </c>
      <c r="C1" s="16">
        <f>MAX($A$3:$A$21)-1</f>
        <v>18</v>
      </c>
    </row>
    <row r="2" spans="1:3" ht="15.7" thickTop="1" x14ac:dyDescent="0.5">
      <c r="A2" s="21" t="s">
        <v>34</v>
      </c>
      <c r="B2" s="21" t="s">
        <v>35</v>
      </c>
      <c r="C2" s="16" t="s">
        <v>36</v>
      </c>
    </row>
    <row r="3" spans="1:3" x14ac:dyDescent="0.5">
      <c r="A3" s="20">
        <v>1</v>
      </c>
      <c r="B3" s="28" t="s">
        <v>66</v>
      </c>
    </row>
    <row r="4" spans="1:3" x14ac:dyDescent="0.5">
      <c r="A4" s="20">
        <v>2</v>
      </c>
      <c r="B4" s="28" t="s">
        <v>67</v>
      </c>
      <c r="C4" s="16" t="s">
        <v>38</v>
      </c>
    </row>
    <row r="5" spans="1:3" x14ac:dyDescent="0.5">
      <c r="A5" s="20">
        <v>3</v>
      </c>
      <c r="B5" s="28" t="s">
        <v>68</v>
      </c>
      <c r="C5" s="32"/>
    </row>
    <row r="6" spans="1:3" x14ac:dyDescent="0.5">
      <c r="A6" s="20">
        <v>4</v>
      </c>
      <c r="B6" s="28" t="s">
        <v>69</v>
      </c>
      <c r="C6" s="32"/>
    </row>
    <row r="7" spans="1:3" x14ac:dyDescent="0.5">
      <c r="A7" s="20">
        <v>5</v>
      </c>
      <c r="B7" s="28" t="s">
        <v>283</v>
      </c>
      <c r="C7" s="32"/>
    </row>
    <row r="8" spans="1:3" x14ac:dyDescent="0.5">
      <c r="A8" s="20">
        <v>6</v>
      </c>
      <c r="B8" s="28" t="s">
        <v>284</v>
      </c>
      <c r="C8" s="32" t="s">
        <v>38</v>
      </c>
    </row>
    <row r="9" spans="1:3" x14ac:dyDescent="0.5">
      <c r="A9" s="20">
        <v>7</v>
      </c>
      <c r="B9" s="28" t="s">
        <v>71</v>
      </c>
      <c r="C9" s="32"/>
    </row>
    <row r="10" spans="1:3" x14ac:dyDescent="0.5">
      <c r="A10" s="20">
        <v>8</v>
      </c>
      <c r="B10" s="28" t="s">
        <v>70</v>
      </c>
      <c r="C10" s="32" t="s">
        <v>38</v>
      </c>
    </row>
    <row r="11" spans="1:3" x14ac:dyDescent="0.5">
      <c r="A11" s="20">
        <v>9</v>
      </c>
      <c r="B11" s="28" t="s">
        <v>122</v>
      </c>
      <c r="C11" s="32"/>
    </row>
    <row r="12" spans="1:3" x14ac:dyDescent="0.5">
      <c r="A12" s="20">
        <v>10</v>
      </c>
      <c r="B12" s="28" t="s">
        <v>168</v>
      </c>
      <c r="C12" s="32"/>
    </row>
    <row r="13" spans="1:3" x14ac:dyDescent="0.5">
      <c r="A13" s="20">
        <v>11</v>
      </c>
      <c r="B13" s="28" t="s">
        <v>174</v>
      </c>
      <c r="C13" s="32"/>
    </row>
    <row r="14" spans="1:3" x14ac:dyDescent="0.5">
      <c r="A14" s="20">
        <v>12</v>
      </c>
      <c r="B14" s="28" t="s">
        <v>200</v>
      </c>
      <c r="C14" s="32"/>
    </row>
    <row r="15" spans="1:3" x14ac:dyDescent="0.5">
      <c r="A15" s="20">
        <v>13</v>
      </c>
      <c r="B15" s="28" t="s">
        <v>245</v>
      </c>
      <c r="C15" s="32"/>
    </row>
    <row r="16" spans="1:3" x14ac:dyDescent="0.5">
      <c r="A16" s="20">
        <v>14</v>
      </c>
      <c r="B16" s="28" t="s">
        <v>285</v>
      </c>
      <c r="C16" s="32"/>
    </row>
    <row r="17" spans="1:3" x14ac:dyDescent="0.5">
      <c r="A17" s="20">
        <v>15</v>
      </c>
      <c r="B17" s="28" t="s">
        <v>413</v>
      </c>
      <c r="C17" s="32"/>
    </row>
    <row r="18" spans="1:3" x14ac:dyDescent="0.5">
      <c r="A18" s="20">
        <v>16</v>
      </c>
      <c r="B18" s="28" t="s">
        <v>534</v>
      </c>
      <c r="C18" s="32"/>
    </row>
    <row r="19" spans="1:3" x14ac:dyDescent="0.5">
      <c r="A19" s="20">
        <v>17</v>
      </c>
      <c r="B19" s="28" t="s">
        <v>533</v>
      </c>
      <c r="C19" s="32"/>
    </row>
    <row r="20" spans="1:3" x14ac:dyDescent="0.5">
      <c r="A20" s="20">
        <v>18</v>
      </c>
      <c r="B20" s="28" t="s">
        <v>60</v>
      </c>
      <c r="C20" s="32"/>
    </row>
    <row r="21" spans="1:3" x14ac:dyDescent="0.5">
      <c r="A21" s="20">
        <v>19</v>
      </c>
      <c r="B21" s="18"/>
      <c r="C21"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9"/>
  <sheetViews>
    <sheetView workbookViewId="0">
      <selection activeCell="A2" sqref="A2:G2"/>
    </sheetView>
  </sheetViews>
  <sheetFormatPr baseColWidth="10" defaultColWidth="11.41015625" defaultRowHeight="15.35" x14ac:dyDescent="0.5"/>
  <cols>
    <col min="1" max="1" width="13.1171875" style="16" customWidth="1"/>
    <col min="2" max="2" width="55.1171875" style="16" customWidth="1"/>
    <col min="3" max="16384" width="11.41015625" style="16"/>
  </cols>
  <sheetData>
    <row r="1" spans="1:3" ht="15.7" thickBot="1" x14ac:dyDescent="0.55000000000000004">
      <c r="A1" s="16" t="str">
        <f>Ergebnisse!A24</f>
        <v>Fett</v>
      </c>
      <c r="B1" s="16">
        <v>27</v>
      </c>
      <c r="C1" s="16">
        <f>MAX($A$3:$A$29)-1</f>
        <v>26</v>
      </c>
    </row>
    <row r="2" spans="1:3" ht="15.7" thickTop="1" x14ac:dyDescent="0.5">
      <c r="A2" s="21" t="s">
        <v>34</v>
      </c>
      <c r="B2" s="21" t="s">
        <v>35</v>
      </c>
    </row>
    <row r="3" spans="1:3" x14ac:dyDescent="0.5">
      <c r="A3" s="20">
        <v>1</v>
      </c>
      <c r="B3" s="28" t="s">
        <v>72</v>
      </c>
    </row>
    <row r="4" spans="1:3" x14ac:dyDescent="0.5">
      <c r="A4" s="20">
        <v>2</v>
      </c>
      <c r="B4" s="28" t="s">
        <v>73</v>
      </c>
      <c r="C4" s="16" t="s">
        <v>38</v>
      </c>
    </row>
    <row r="5" spans="1:3" x14ac:dyDescent="0.5">
      <c r="A5" s="20">
        <v>3</v>
      </c>
      <c r="B5" s="28" t="s">
        <v>74</v>
      </c>
      <c r="C5" s="32"/>
    </row>
    <row r="6" spans="1:3" x14ac:dyDescent="0.5">
      <c r="A6" s="20">
        <v>4</v>
      </c>
      <c r="B6" s="28" t="s">
        <v>75</v>
      </c>
      <c r="C6" s="32"/>
    </row>
    <row r="7" spans="1:3" x14ac:dyDescent="0.5">
      <c r="A7" s="20">
        <v>5</v>
      </c>
      <c r="B7" s="28" t="s">
        <v>287</v>
      </c>
      <c r="C7" s="32"/>
    </row>
    <row r="8" spans="1:3" x14ac:dyDescent="0.5">
      <c r="A8" s="20">
        <v>6</v>
      </c>
      <c r="B8" s="28" t="s">
        <v>288</v>
      </c>
      <c r="C8" s="32" t="s">
        <v>38</v>
      </c>
    </row>
    <row r="9" spans="1:3" x14ac:dyDescent="0.5">
      <c r="A9" s="20">
        <v>7</v>
      </c>
      <c r="B9" s="28" t="s">
        <v>472</v>
      </c>
      <c r="C9" s="32"/>
    </row>
    <row r="10" spans="1:3" x14ac:dyDescent="0.5">
      <c r="A10" s="20">
        <v>8</v>
      </c>
      <c r="B10" s="28" t="s">
        <v>473</v>
      </c>
      <c r="C10" s="32" t="s">
        <v>38</v>
      </c>
    </row>
    <row r="11" spans="1:3" ht="16.5" customHeight="1" x14ac:dyDescent="0.5">
      <c r="A11" s="20">
        <v>9</v>
      </c>
      <c r="B11" s="28" t="s">
        <v>78</v>
      </c>
      <c r="C11" s="32"/>
    </row>
    <row r="12" spans="1:3" ht="16.5" customHeight="1" x14ac:dyDescent="0.5">
      <c r="A12" s="20">
        <v>10</v>
      </c>
      <c r="B12" s="28" t="s">
        <v>76</v>
      </c>
      <c r="C12" s="32" t="s">
        <v>38</v>
      </c>
    </row>
    <row r="13" spans="1:3" ht="16.5" customHeight="1" x14ac:dyDescent="0.5">
      <c r="A13" s="20">
        <v>11</v>
      </c>
      <c r="B13" s="28" t="s">
        <v>79</v>
      </c>
      <c r="C13" s="32"/>
    </row>
    <row r="14" spans="1:3" ht="16.5" customHeight="1" x14ac:dyDescent="0.5">
      <c r="A14" s="20">
        <v>12</v>
      </c>
      <c r="B14" s="28" t="s">
        <v>77</v>
      </c>
      <c r="C14" s="32" t="s">
        <v>38</v>
      </c>
    </row>
    <row r="15" spans="1:3" ht="16.5" customHeight="1" x14ac:dyDescent="0.5">
      <c r="A15" s="20">
        <v>13</v>
      </c>
      <c r="B15" s="44" t="s">
        <v>123</v>
      </c>
      <c r="C15" s="32"/>
    </row>
    <row r="16" spans="1:3" ht="16.5" customHeight="1" x14ac:dyDescent="0.5">
      <c r="A16" s="20">
        <v>14</v>
      </c>
      <c r="B16" s="28" t="s">
        <v>167</v>
      </c>
      <c r="C16" s="32"/>
    </row>
    <row r="17" spans="1:3" ht="16.5" customHeight="1" x14ac:dyDescent="0.5">
      <c r="A17" s="20">
        <v>15</v>
      </c>
      <c r="B17" s="28" t="s">
        <v>224</v>
      </c>
      <c r="C17" s="32"/>
    </row>
    <row r="18" spans="1:3" ht="16.5" customHeight="1" x14ac:dyDescent="0.5">
      <c r="A18" s="20">
        <v>16</v>
      </c>
      <c r="B18" s="28" t="s">
        <v>201</v>
      </c>
      <c r="C18" s="32"/>
    </row>
    <row r="19" spans="1:3" ht="16.5" customHeight="1" x14ac:dyDescent="0.5">
      <c r="A19" s="20">
        <v>17</v>
      </c>
      <c r="B19" s="28" t="s">
        <v>244</v>
      </c>
      <c r="C19" s="32"/>
    </row>
    <row r="20" spans="1:3" ht="16.5" customHeight="1" x14ac:dyDescent="0.5">
      <c r="A20" s="20">
        <v>18</v>
      </c>
      <c r="B20" s="28" t="s">
        <v>286</v>
      </c>
      <c r="C20" s="32"/>
    </row>
    <row r="21" spans="1:3" ht="16.5" customHeight="1" x14ac:dyDescent="0.5">
      <c r="A21" s="20">
        <v>19</v>
      </c>
      <c r="B21" s="28" t="s">
        <v>1</v>
      </c>
      <c r="C21" s="32"/>
    </row>
    <row r="22" spans="1:3" ht="16.5" customHeight="1" x14ac:dyDescent="0.5">
      <c r="A22" s="20">
        <v>20</v>
      </c>
      <c r="B22" s="28" t="s">
        <v>314</v>
      </c>
      <c r="C22" s="32"/>
    </row>
    <row r="23" spans="1:3" ht="16.5" customHeight="1" x14ac:dyDescent="0.5">
      <c r="A23" s="20">
        <v>21</v>
      </c>
      <c r="B23" s="28" t="s">
        <v>319</v>
      </c>
      <c r="C23" s="32"/>
    </row>
    <row r="24" spans="1:3" ht="16.5" customHeight="1" x14ac:dyDescent="0.5">
      <c r="A24" s="20">
        <v>22</v>
      </c>
      <c r="B24" s="28" t="s">
        <v>413</v>
      </c>
      <c r="C24" s="32"/>
    </row>
    <row r="25" spans="1:3" ht="16.5" customHeight="1" x14ac:dyDescent="0.5">
      <c r="A25" s="20">
        <v>23</v>
      </c>
      <c r="B25" s="28" t="s">
        <v>535</v>
      </c>
      <c r="C25" s="32"/>
    </row>
    <row r="26" spans="1:3" ht="16.5" customHeight="1" x14ac:dyDescent="0.5">
      <c r="A26" s="20">
        <v>24</v>
      </c>
      <c r="B26" s="28" t="s">
        <v>536</v>
      </c>
      <c r="C26" s="32"/>
    </row>
    <row r="27" spans="1:3" ht="16.5" customHeight="1" x14ac:dyDescent="0.5">
      <c r="A27" s="20">
        <v>25</v>
      </c>
      <c r="B27" s="28" t="s">
        <v>537</v>
      </c>
      <c r="C27" s="32"/>
    </row>
    <row r="28" spans="1:3" ht="16.5" customHeight="1" x14ac:dyDescent="0.5">
      <c r="A28" s="20">
        <v>26</v>
      </c>
      <c r="B28" s="28" t="s">
        <v>60</v>
      </c>
      <c r="C28" s="32"/>
    </row>
    <row r="29" spans="1:3" x14ac:dyDescent="0.5">
      <c r="A29" s="20">
        <v>27</v>
      </c>
      <c r="B29" s="28"/>
      <c r="C29"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1"/>
  <sheetViews>
    <sheetView workbookViewId="0">
      <selection activeCell="A2" sqref="A2:G2"/>
    </sheetView>
  </sheetViews>
  <sheetFormatPr baseColWidth="10" defaultColWidth="11.41015625" defaultRowHeight="12.7" x14ac:dyDescent="0.4"/>
  <cols>
    <col min="1" max="1" width="13.1171875" style="98" customWidth="1"/>
    <col min="2" max="2" width="55.1171875" style="98" customWidth="1"/>
    <col min="3" max="3" width="11.41015625" style="98"/>
    <col min="4" max="4" width="24.87890625" style="98" bestFit="1" customWidth="1"/>
    <col min="5" max="5" width="25.87890625" style="98" bestFit="1" customWidth="1"/>
    <col min="6" max="16384" width="11.41015625" style="98"/>
  </cols>
  <sheetData>
    <row r="1" spans="1:5" ht="13" thickBot="1" x14ac:dyDescent="0.45">
      <c r="A1" s="96" t="s">
        <v>463</v>
      </c>
      <c r="B1" s="97">
        <v>9</v>
      </c>
      <c r="C1" s="97">
        <f>MAX($A$3:$A$11)-1</f>
        <v>8</v>
      </c>
      <c r="D1" s="97">
        <f>MAX($A$3:$A$11)-1</f>
        <v>8</v>
      </c>
      <c r="E1" s="97">
        <f>MAX($A$3:$A$11)-1</f>
        <v>8</v>
      </c>
    </row>
    <row r="2" spans="1:5" ht="13" thickTop="1" x14ac:dyDescent="0.4">
      <c r="A2" s="99" t="s">
        <v>34</v>
      </c>
      <c r="B2" s="99" t="s">
        <v>35</v>
      </c>
      <c r="C2" s="99" t="s">
        <v>464</v>
      </c>
      <c r="D2" s="99" t="s">
        <v>465</v>
      </c>
      <c r="E2" s="99" t="s">
        <v>466</v>
      </c>
    </row>
    <row r="3" spans="1:5" x14ac:dyDescent="0.4">
      <c r="A3" s="100">
        <v>1</v>
      </c>
      <c r="B3" s="101" t="s">
        <v>467</v>
      </c>
      <c r="C3" s="102"/>
      <c r="D3" s="102"/>
      <c r="E3" s="102"/>
    </row>
    <row r="4" spans="1:5" x14ac:dyDescent="0.4">
      <c r="A4" s="100">
        <v>2</v>
      </c>
      <c r="B4" s="100" t="s">
        <v>468</v>
      </c>
      <c r="C4" s="103"/>
      <c r="D4" s="103"/>
      <c r="E4" s="103"/>
    </row>
    <row r="5" spans="1:5" x14ac:dyDescent="0.4">
      <c r="A5" s="100">
        <v>3</v>
      </c>
      <c r="B5" s="100" t="s">
        <v>469</v>
      </c>
      <c r="C5" s="103"/>
      <c r="D5" s="103"/>
      <c r="E5" s="103"/>
    </row>
    <row r="6" spans="1:5" x14ac:dyDescent="0.4">
      <c r="A6" s="100">
        <v>4</v>
      </c>
      <c r="B6" s="100" t="s">
        <v>474</v>
      </c>
      <c r="C6" s="103"/>
      <c r="D6" s="103"/>
      <c r="E6" s="103"/>
    </row>
    <row r="7" spans="1:5" x14ac:dyDescent="0.4">
      <c r="A7" s="100">
        <v>5</v>
      </c>
      <c r="B7" s="100" t="s">
        <v>475</v>
      </c>
      <c r="C7" s="103"/>
      <c r="D7" s="103"/>
      <c r="E7" s="103"/>
    </row>
    <row r="8" spans="1:5" x14ac:dyDescent="0.4">
      <c r="A8" s="100">
        <v>6</v>
      </c>
      <c r="B8" s="100" t="s">
        <v>413</v>
      </c>
      <c r="C8" s="103"/>
      <c r="D8" s="103"/>
      <c r="E8" s="103"/>
    </row>
    <row r="9" spans="1:5" x14ac:dyDescent="0.4">
      <c r="A9" s="100">
        <v>7</v>
      </c>
      <c r="B9" s="98" t="s">
        <v>524</v>
      </c>
      <c r="C9" s="103"/>
      <c r="D9" s="103"/>
      <c r="E9" s="103"/>
    </row>
    <row r="10" spans="1:5" x14ac:dyDescent="0.4">
      <c r="A10" s="100">
        <v>8</v>
      </c>
      <c r="B10" s="100" t="s">
        <v>7</v>
      </c>
      <c r="C10" s="96"/>
    </row>
    <row r="11" spans="1:5" x14ac:dyDescent="0.4">
      <c r="A11" s="100">
        <v>9</v>
      </c>
      <c r="B11" s="100"/>
      <c r="C11" s="96"/>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6"/>
  <sheetViews>
    <sheetView workbookViewId="0">
      <selection activeCell="A2" sqref="A2:G2"/>
    </sheetView>
  </sheetViews>
  <sheetFormatPr baseColWidth="10" defaultColWidth="11.41015625" defaultRowHeight="15.35" x14ac:dyDescent="0.5"/>
  <cols>
    <col min="1" max="1" width="13.1171875" style="16" customWidth="1"/>
    <col min="2" max="2" width="55.1171875" style="16" customWidth="1"/>
    <col min="3" max="16384" width="11.41015625" style="16"/>
  </cols>
  <sheetData>
    <row r="1" spans="1:3" ht="15.7" thickBot="1" x14ac:dyDescent="0.55000000000000004">
      <c r="A1" s="16" t="str">
        <f>Ergebnisse!A26</f>
        <v>Halbmikrobuttersäurezahl (HBSZ)</v>
      </c>
      <c r="B1" s="16">
        <v>4</v>
      </c>
      <c r="C1" s="16">
        <f>MAX($A$3:$A$6)-1</f>
        <v>3</v>
      </c>
    </row>
    <row r="2" spans="1:3" ht="15.7" thickTop="1" x14ac:dyDescent="0.5">
      <c r="A2" s="21" t="s">
        <v>34</v>
      </c>
      <c r="B2" s="21" t="s">
        <v>35</v>
      </c>
    </row>
    <row r="3" spans="1:3" x14ac:dyDescent="0.5">
      <c r="A3" s="20">
        <v>1</v>
      </c>
      <c r="B3" s="47" t="s">
        <v>124</v>
      </c>
    </row>
    <row r="4" spans="1:3" x14ac:dyDescent="0.5">
      <c r="A4" s="20">
        <v>2</v>
      </c>
      <c r="B4" s="47" t="s">
        <v>125</v>
      </c>
      <c r="C4" s="16" t="s">
        <v>38</v>
      </c>
    </row>
    <row r="5" spans="1:3" ht="16.5" customHeight="1" x14ac:dyDescent="0.5">
      <c r="A5" s="20">
        <v>3</v>
      </c>
      <c r="B5" s="28" t="s">
        <v>60</v>
      </c>
      <c r="C5" s="32"/>
    </row>
    <row r="6" spans="1:3" x14ac:dyDescent="0.5">
      <c r="A6" s="20">
        <v>4</v>
      </c>
      <c r="B6" s="28"/>
      <c r="C6"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6"/>
  <sheetViews>
    <sheetView workbookViewId="0">
      <selection activeCell="A2" sqref="A2:G2"/>
    </sheetView>
  </sheetViews>
  <sheetFormatPr baseColWidth="10" defaultColWidth="11.41015625" defaultRowHeight="15.35" x14ac:dyDescent="0.5"/>
  <cols>
    <col min="1" max="1" width="13.1171875" style="16" customWidth="1"/>
    <col min="2" max="2" width="55.1171875" style="16" customWidth="1"/>
    <col min="3" max="16384" width="11.41015625" style="16"/>
  </cols>
  <sheetData>
    <row r="1" spans="1:3" ht="15.7" thickBot="1" x14ac:dyDescent="0.55000000000000004">
      <c r="A1" s="16" t="str">
        <f>Ergebnisse!A28</f>
        <v>Freie Buttersäure (auf Fett beziehen)</v>
      </c>
      <c r="B1" s="16">
        <v>14</v>
      </c>
      <c r="C1" s="16">
        <f>MAX($A$3:$A$16)-1</f>
        <v>13</v>
      </c>
    </row>
    <row r="2" spans="1:3" ht="15.7" thickTop="1" x14ac:dyDescent="0.5">
      <c r="A2" s="21" t="s">
        <v>34</v>
      </c>
      <c r="B2" s="21" t="s">
        <v>35</v>
      </c>
    </row>
    <row r="3" spans="1:3" x14ac:dyDescent="0.5">
      <c r="A3" s="20">
        <v>1</v>
      </c>
      <c r="B3" s="28" t="s">
        <v>127</v>
      </c>
    </row>
    <row r="4" spans="1:3" x14ac:dyDescent="0.5">
      <c r="A4" s="20">
        <v>2</v>
      </c>
      <c r="B4" s="28" t="s">
        <v>128</v>
      </c>
      <c r="C4" s="16" t="s">
        <v>38</v>
      </c>
    </row>
    <row r="5" spans="1:3" x14ac:dyDescent="0.5">
      <c r="A5" s="20">
        <v>3</v>
      </c>
      <c r="B5" s="28" t="s">
        <v>515</v>
      </c>
    </row>
    <row r="6" spans="1:3" x14ac:dyDescent="0.5">
      <c r="A6" s="20">
        <v>4</v>
      </c>
      <c r="B6" s="28" t="s">
        <v>516</v>
      </c>
      <c r="C6" s="16" t="s">
        <v>38</v>
      </c>
    </row>
    <row r="7" spans="1:3" x14ac:dyDescent="0.5">
      <c r="A7" s="20">
        <v>5</v>
      </c>
      <c r="B7" s="28" t="s">
        <v>129</v>
      </c>
    </row>
    <row r="8" spans="1:3" x14ac:dyDescent="0.5">
      <c r="A8" s="20">
        <v>6</v>
      </c>
      <c r="B8" s="28" t="s">
        <v>166</v>
      </c>
    </row>
    <row r="9" spans="1:3" x14ac:dyDescent="0.5">
      <c r="A9" s="20">
        <v>7</v>
      </c>
      <c r="B9" s="28" t="s">
        <v>460</v>
      </c>
    </row>
    <row r="10" spans="1:3" x14ac:dyDescent="0.5">
      <c r="A10" s="20">
        <v>8</v>
      </c>
      <c r="B10" s="28" t="s">
        <v>291</v>
      </c>
    </row>
    <row r="11" spans="1:3" x14ac:dyDescent="0.5">
      <c r="A11" s="20">
        <v>9</v>
      </c>
      <c r="B11" s="28" t="s">
        <v>289</v>
      </c>
    </row>
    <row r="12" spans="1:3" x14ac:dyDescent="0.5">
      <c r="A12" s="20">
        <v>10</v>
      </c>
      <c r="B12" s="28" t="s">
        <v>290</v>
      </c>
    </row>
    <row r="13" spans="1:3" x14ac:dyDescent="0.5">
      <c r="A13" s="20">
        <v>11</v>
      </c>
      <c r="B13" s="28" t="s">
        <v>413</v>
      </c>
    </row>
    <row r="14" spans="1:3" x14ac:dyDescent="0.5">
      <c r="A14" s="20">
        <v>12</v>
      </c>
      <c r="B14" s="28" t="s">
        <v>440</v>
      </c>
    </row>
    <row r="15" spans="1:3" ht="16.5" customHeight="1" x14ac:dyDescent="0.5">
      <c r="A15" s="20">
        <v>13</v>
      </c>
      <c r="B15" s="28" t="s">
        <v>60</v>
      </c>
      <c r="C15" s="32"/>
    </row>
    <row r="16" spans="1:3" x14ac:dyDescent="0.5">
      <c r="A16" s="20">
        <v>14</v>
      </c>
      <c r="B16" s="28"/>
      <c r="C16"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4F0D1-1598-4966-A016-13EB653C082D}">
  <dimension ref="A1"/>
  <sheetViews>
    <sheetView workbookViewId="0"/>
  </sheetViews>
  <sheetFormatPr baseColWidth="10" defaultColWidth="11.41015625" defaultRowHeight="14" x14ac:dyDescent="0.45"/>
  <cols>
    <col min="1" max="16384" width="11.41015625" style="107"/>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30"/>
  <sheetViews>
    <sheetView workbookViewId="0">
      <selection activeCell="A2" sqref="A2:G2"/>
    </sheetView>
  </sheetViews>
  <sheetFormatPr baseColWidth="10" defaultColWidth="11.41015625" defaultRowHeight="15.35" x14ac:dyDescent="0.5"/>
  <cols>
    <col min="1" max="1" width="13.1171875" style="16" customWidth="1"/>
    <col min="2" max="2" width="55.1171875" style="54" customWidth="1"/>
    <col min="3" max="16384" width="11.41015625" style="16"/>
  </cols>
  <sheetData>
    <row r="1" spans="1:3" ht="15.7" thickBot="1" x14ac:dyDescent="0.55000000000000004">
      <c r="A1" s="16" t="str">
        <f>Ergebnisse!A30</f>
        <v>Buttersäuremethylester (auf Fett beziehen)</v>
      </c>
      <c r="B1" s="54">
        <v>28</v>
      </c>
      <c r="C1" s="16">
        <f>MAX($A$3:$A$30)-1</f>
        <v>27</v>
      </c>
    </row>
    <row r="2" spans="1:3" ht="15.7" thickTop="1" x14ac:dyDescent="0.5">
      <c r="A2" s="21" t="s">
        <v>34</v>
      </c>
      <c r="B2" s="52" t="s">
        <v>35</v>
      </c>
    </row>
    <row r="3" spans="1:3" x14ac:dyDescent="0.5">
      <c r="A3" s="20">
        <v>1</v>
      </c>
      <c r="B3" s="57" t="s">
        <v>131</v>
      </c>
    </row>
    <row r="4" spans="1:3" x14ac:dyDescent="0.5">
      <c r="A4" s="20">
        <v>2</v>
      </c>
      <c r="B4" s="57" t="s">
        <v>132</v>
      </c>
      <c r="C4" s="16" t="s">
        <v>38</v>
      </c>
    </row>
    <row r="5" spans="1:3" x14ac:dyDescent="0.5">
      <c r="A5" s="20">
        <v>3</v>
      </c>
      <c r="B5" s="57" t="s">
        <v>79</v>
      </c>
    </row>
    <row r="6" spans="1:3" x14ac:dyDescent="0.5">
      <c r="A6" s="20">
        <v>4</v>
      </c>
      <c r="B6" s="57" t="s">
        <v>77</v>
      </c>
      <c r="C6" s="16" t="s">
        <v>38</v>
      </c>
    </row>
    <row r="7" spans="1:3" x14ac:dyDescent="0.5">
      <c r="A7" s="20">
        <v>5</v>
      </c>
      <c r="B7" s="57" t="s">
        <v>326</v>
      </c>
    </row>
    <row r="8" spans="1:3" x14ac:dyDescent="0.5">
      <c r="A8" s="20">
        <v>6</v>
      </c>
      <c r="B8" s="57" t="s">
        <v>327</v>
      </c>
      <c r="C8" s="16" t="s">
        <v>38</v>
      </c>
    </row>
    <row r="9" spans="1:3" x14ac:dyDescent="0.5">
      <c r="A9" s="20">
        <v>7</v>
      </c>
      <c r="B9" s="57" t="s">
        <v>160</v>
      </c>
    </row>
    <row r="10" spans="1:3" x14ac:dyDescent="0.5">
      <c r="A10" s="20">
        <v>8</v>
      </c>
      <c r="B10" s="57" t="s">
        <v>133</v>
      </c>
    </row>
    <row r="11" spans="1:3" x14ac:dyDescent="0.5">
      <c r="A11" s="20">
        <v>9</v>
      </c>
      <c r="B11" s="57" t="s">
        <v>161</v>
      </c>
    </row>
    <row r="12" spans="1:3" ht="28" x14ac:dyDescent="0.5">
      <c r="A12" s="20">
        <v>10</v>
      </c>
      <c r="B12" s="57" t="s">
        <v>162</v>
      </c>
    </row>
    <row r="13" spans="1:3" x14ac:dyDescent="0.5">
      <c r="A13" s="20">
        <v>11</v>
      </c>
      <c r="B13" s="54" t="s">
        <v>163</v>
      </c>
    </row>
    <row r="14" spans="1:3" x14ac:dyDescent="0.5">
      <c r="A14" s="20">
        <v>12</v>
      </c>
      <c r="B14" s="57" t="s">
        <v>552</v>
      </c>
    </row>
    <row r="15" spans="1:3" ht="28" x14ac:dyDescent="0.5">
      <c r="A15" s="20">
        <v>13</v>
      </c>
      <c r="B15" s="57" t="s">
        <v>164</v>
      </c>
    </row>
    <row r="16" spans="1:3" x14ac:dyDescent="0.5">
      <c r="A16" s="20">
        <v>14</v>
      </c>
      <c r="B16" s="57" t="s">
        <v>165</v>
      </c>
    </row>
    <row r="17" spans="1:3" x14ac:dyDescent="0.5">
      <c r="A17" s="20">
        <v>15</v>
      </c>
      <c r="B17" s="57" t="s">
        <v>249</v>
      </c>
    </row>
    <row r="18" spans="1:3" x14ac:dyDescent="0.5">
      <c r="A18" s="20">
        <v>16</v>
      </c>
      <c r="B18" s="57" t="s">
        <v>292</v>
      </c>
    </row>
    <row r="19" spans="1:3" ht="30.2" customHeight="1" x14ac:dyDescent="0.5">
      <c r="A19" s="20">
        <v>17</v>
      </c>
      <c r="B19" s="57" t="s">
        <v>0</v>
      </c>
    </row>
    <row r="20" spans="1:3" x14ac:dyDescent="0.5">
      <c r="A20" s="20">
        <v>18</v>
      </c>
      <c r="B20" s="57" t="s">
        <v>293</v>
      </c>
    </row>
    <row r="21" spans="1:3" x14ac:dyDescent="0.5">
      <c r="A21" s="20">
        <v>19</v>
      </c>
      <c r="B21" s="73" t="s">
        <v>541</v>
      </c>
    </row>
    <row r="22" spans="1:3" x14ac:dyDescent="0.5">
      <c r="A22" s="20">
        <v>20</v>
      </c>
      <c r="B22" s="57" t="s">
        <v>553</v>
      </c>
    </row>
    <row r="23" spans="1:3" x14ac:dyDescent="0.5">
      <c r="A23" s="20">
        <v>21</v>
      </c>
      <c r="B23" s="57" t="s">
        <v>441</v>
      </c>
    </row>
    <row r="24" spans="1:3" x14ac:dyDescent="0.5">
      <c r="A24" s="20">
        <v>22</v>
      </c>
      <c r="B24" s="57" t="s">
        <v>442</v>
      </c>
    </row>
    <row r="25" spans="1:3" ht="28" x14ac:dyDescent="0.5">
      <c r="A25" s="20">
        <v>23</v>
      </c>
      <c r="B25" s="57" t="s">
        <v>459</v>
      </c>
    </row>
    <row r="26" spans="1:3" x14ac:dyDescent="0.5">
      <c r="A26" s="20">
        <v>24</v>
      </c>
      <c r="B26" s="57" t="s">
        <v>476</v>
      </c>
    </row>
    <row r="27" spans="1:3" x14ac:dyDescent="0.5">
      <c r="A27" s="20">
        <v>25</v>
      </c>
      <c r="B27" s="57" t="s">
        <v>477</v>
      </c>
    </row>
    <row r="28" spans="1:3" x14ac:dyDescent="0.5">
      <c r="A28" s="20">
        <v>26</v>
      </c>
      <c r="B28" s="57" t="s">
        <v>528</v>
      </c>
    </row>
    <row r="29" spans="1:3" ht="16.5" customHeight="1" x14ac:dyDescent="0.5">
      <c r="A29" s="20">
        <v>27</v>
      </c>
      <c r="B29" s="57" t="s">
        <v>60</v>
      </c>
      <c r="C29" s="32"/>
    </row>
    <row r="30" spans="1:3" x14ac:dyDescent="0.5">
      <c r="A30" s="20">
        <v>28</v>
      </c>
      <c r="B30" s="57"/>
      <c r="C30"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6"/>
  <sheetViews>
    <sheetView workbookViewId="0">
      <selection activeCell="A2" sqref="A2:G2"/>
    </sheetView>
  </sheetViews>
  <sheetFormatPr baseColWidth="10" defaultColWidth="11.41015625" defaultRowHeight="15.35" x14ac:dyDescent="0.5"/>
  <cols>
    <col min="1" max="1" width="15" style="16" customWidth="1"/>
    <col min="2" max="2" width="55.1171875" style="15" customWidth="1"/>
    <col min="3" max="16384" width="11.41015625" style="16"/>
  </cols>
  <sheetData>
    <row r="1" spans="1:4" ht="15.7" thickBot="1" x14ac:dyDescent="0.55000000000000004">
      <c r="A1" s="25" t="str">
        <f>Ergebnisse!A32</f>
        <v>Stärke</v>
      </c>
      <c r="B1" s="23">
        <v>26</v>
      </c>
      <c r="C1" s="16">
        <f>MAX($A$3:$A$28)-1</f>
        <v>25</v>
      </c>
    </row>
    <row r="2" spans="1:4" ht="15.7" thickTop="1" x14ac:dyDescent="0.5">
      <c r="A2" s="21" t="s">
        <v>34</v>
      </c>
      <c r="B2" s="17" t="s">
        <v>35</v>
      </c>
      <c r="C2" s="16" t="s">
        <v>36</v>
      </c>
    </row>
    <row r="3" spans="1:4" x14ac:dyDescent="0.5">
      <c r="A3" s="36">
        <v>1</v>
      </c>
      <c r="B3" s="57" t="s">
        <v>134</v>
      </c>
      <c r="C3" s="20"/>
      <c r="D3" s="19">
        <v>3</v>
      </c>
    </row>
    <row r="4" spans="1:4" x14ac:dyDescent="0.5">
      <c r="A4" s="36">
        <v>2</v>
      </c>
      <c r="B4" s="57" t="s">
        <v>135</v>
      </c>
      <c r="C4" s="16" t="s">
        <v>38</v>
      </c>
      <c r="D4" s="16">
        <v>3</v>
      </c>
    </row>
    <row r="5" spans="1:4" x14ac:dyDescent="0.5">
      <c r="A5" s="36">
        <v>3</v>
      </c>
      <c r="B5" s="57" t="s">
        <v>136</v>
      </c>
      <c r="D5" s="16" t="s">
        <v>320</v>
      </c>
    </row>
    <row r="6" spans="1:4" x14ac:dyDescent="0.5">
      <c r="A6" s="36">
        <v>4</v>
      </c>
      <c r="B6" s="57" t="s">
        <v>137</v>
      </c>
    </row>
    <row r="7" spans="1:4" x14ac:dyDescent="0.5">
      <c r="A7" s="36">
        <v>5</v>
      </c>
      <c r="B7" s="57" t="s">
        <v>138</v>
      </c>
      <c r="D7" s="16">
        <v>3</v>
      </c>
    </row>
    <row r="8" spans="1:4" x14ac:dyDescent="0.5">
      <c r="A8" s="36">
        <v>6</v>
      </c>
      <c r="B8" s="57" t="s">
        <v>139</v>
      </c>
      <c r="D8" s="16" t="s">
        <v>320</v>
      </c>
    </row>
    <row r="9" spans="1:4" x14ac:dyDescent="0.5">
      <c r="A9" s="36">
        <v>7</v>
      </c>
      <c r="B9" s="57" t="s">
        <v>140</v>
      </c>
    </row>
    <row r="10" spans="1:4" x14ac:dyDescent="0.5">
      <c r="A10" s="36">
        <v>8</v>
      </c>
      <c r="B10" s="57" t="s">
        <v>143</v>
      </c>
      <c r="C10" s="16" t="s">
        <v>38</v>
      </c>
    </row>
    <row r="11" spans="1:4" ht="28" x14ac:dyDescent="0.5">
      <c r="A11" s="36">
        <v>9</v>
      </c>
      <c r="B11" s="57" t="s">
        <v>141</v>
      </c>
      <c r="D11" s="16" t="s">
        <v>320</v>
      </c>
    </row>
    <row r="12" spans="1:4" x14ac:dyDescent="0.5">
      <c r="A12" s="36">
        <v>10</v>
      </c>
      <c r="B12" s="57" t="s">
        <v>142</v>
      </c>
      <c r="D12" s="16">
        <v>4</v>
      </c>
    </row>
    <row r="13" spans="1:4" x14ac:dyDescent="0.5">
      <c r="A13" s="36">
        <v>11</v>
      </c>
      <c r="B13" s="57" t="s">
        <v>159</v>
      </c>
    </row>
    <row r="14" spans="1:4" ht="28" x14ac:dyDescent="0.5">
      <c r="A14" s="36">
        <v>12</v>
      </c>
      <c r="B14" s="57" t="s">
        <v>208</v>
      </c>
      <c r="D14" s="16">
        <v>4</v>
      </c>
    </row>
    <row r="15" spans="1:4" ht="28" x14ac:dyDescent="0.5">
      <c r="A15" s="36">
        <v>13</v>
      </c>
      <c r="B15" s="57" t="s">
        <v>207</v>
      </c>
    </row>
    <row r="16" spans="1:4" x14ac:dyDescent="0.5">
      <c r="A16" s="36">
        <v>14</v>
      </c>
      <c r="B16" s="57" t="s">
        <v>511</v>
      </c>
      <c r="D16" s="16">
        <v>4</v>
      </c>
    </row>
    <row r="17" spans="1:4" x14ac:dyDescent="0.5">
      <c r="A17" s="36">
        <v>15</v>
      </c>
      <c r="B17" s="57" t="s">
        <v>510</v>
      </c>
      <c r="D17" s="16">
        <v>8</v>
      </c>
    </row>
    <row r="18" spans="1:4" ht="28" x14ac:dyDescent="0.5">
      <c r="A18" s="36">
        <v>16</v>
      </c>
      <c r="B18" s="57" t="s">
        <v>229</v>
      </c>
      <c r="D18" s="16">
        <v>9</v>
      </c>
    </row>
    <row r="19" spans="1:4" ht="28" x14ac:dyDescent="0.5">
      <c r="A19" s="36">
        <v>17</v>
      </c>
      <c r="B19" s="57" t="s">
        <v>230</v>
      </c>
      <c r="D19" s="16">
        <v>1</v>
      </c>
    </row>
    <row r="20" spans="1:4" x14ac:dyDescent="0.5">
      <c r="A20" s="36">
        <v>18</v>
      </c>
      <c r="B20" s="57" t="s">
        <v>294</v>
      </c>
      <c r="D20" s="16">
        <v>6</v>
      </c>
    </row>
    <row r="21" spans="1:4" x14ac:dyDescent="0.5">
      <c r="A21" s="36">
        <v>19</v>
      </c>
      <c r="B21" s="57" t="s">
        <v>295</v>
      </c>
      <c r="C21" s="16" t="s">
        <v>38</v>
      </c>
    </row>
    <row r="22" spans="1:4" x14ac:dyDescent="0.5">
      <c r="A22" s="36">
        <v>20</v>
      </c>
      <c r="B22" s="57" t="s">
        <v>296</v>
      </c>
    </row>
    <row r="23" spans="1:4" x14ac:dyDescent="0.5">
      <c r="A23" s="36">
        <v>21</v>
      </c>
      <c r="B23" s="57" t="s">
        <v>297</v>
      </c>
      <c r="C23" s="16" t="s">
        <v>38</v>
      </c>
    </row>
    <row r="24" spans="1:4" x14ac:dyDescent="0.5">
      <c r="A24" s="36">
        <v>22</v>
      </c>
      <c r="B24" s="57" t="s">
        <v>298</v>
      </c>
      <c r="D24" s="16">
        <v>1</v>
      </c>
    </row>
    <row r="25" spans="1:4" x14ac:dyDescent="0.5">
      <c r="A25" s="36">
        <v>23</v>
      </c>
      <c r="B25" s="57" t="s">
        <v>413</v>
      </c>
    </row>
    <row r="26" spans="1:4" x14ac:dyDescent="0.5">
      <c r="A26" s="36">
        <v>24</v>
      </c>
      <c r="B26" s="57" t="s">
        <v>443</v>
      </c>
      <c r="D26" s="16">
        <v>8</v>
      </c>
    </row>
    <row r="27" spans="1:4" x14ac:dyDescent="0.5">
      <c r="A27" s="36">
        <v>25</v>
      </c>
      <c r="B27" s="57" t="s">
        <v>7</v>
      </c>
    </row>
    <row r="28" spans="1:4" x14ac:dyDescent="0.5">
      <c r="A28" s="36">
        <v>26</v>
      </c>
      <c r="B28" s="57"/>
    </row>
    <row r="29" spans="1:4" x14ac:dyDescent="0.5">
      <c r="B29" s="36"/>
    </row>
    <row r="30" spans="1:4" x14ac:dyDescent="0.5">
      <c r="B30" s="36"/>
    </row>
    <row r="32" spans="1:4" ht="15.7" thickBot="1" x14ac:dyDescent="0.55000000000000004">
      <c r="B32" s="15">
        <v>13</v>
      </c>
      <c r="C32" s="16">
        <f>MAX($A$34:$A$46)-1</f>
        <v>12</v>
      </c>
    </row>
    <row r="33" spans="1:2" ht="15.7" thickTop="1" x14ac:dyDescent="0.5">
      <c r="A33" s="49" t="s">
        <v>34</v>
      </c>
      <c r="B33" s="49" t="s">
        <v>155</v>
      </c>
    </row>
    <row r="34" spans="1:2" x14ac:dyDescent="0.5">
      <c r="A34" s="36">
        <v>1</v>
      </c>
      <c r="B34" s="36" t="s">
        <v>152</v>
      </c>
    </row>
    <row r="35" spans="1:2" x14ac:dyDescent="0.5">
      <c r="A35" s="36">
        <v>2</v>
      </c>
      <c r="B35" s="36" t="s">
        <v>153</v>
      </c>
    </row>
    <row r="36" spans="1:2" x14ac:dyDescent="0.5">
      <c r="A36" s="36">
        <v>3</v>
      </c>
      <c r="B36" s="36" t="s">
        <v>138</v>
      </c>
    </row>
    <row r="37" spans="1:2" x14ac:dyDescent="0.5">
      <c r="A37" s="36">
        <v>4</v>
      </c>
      <c r="B37" s="36" t="s">
        <v>239</v>
      </c>
    </row>
    <row r="38" spans="1:2" x14ac:dyDescent="0.5">
      <c r="A38" s="36">
        <v>5</v>
      </c>
      <c r="B38" s="36" t="s">
        <v>240</v>
      </c>
    </row>
    <row r="39" spans="1:2" x14ac:dyDescent="0.5">
      <c r="A39" s="36">
        <v>6</v>
      </c>
      <c r="B39" s="36" t="s">
        <v>241</v>
      </c>
    </row>
    <row r="40" spans="1:2" x14ac:dyDescent="0.5">
      <c r="A40" s="36">
        <v>7</v>
      </c>
      <c r="B40" s="36" t="s">
        <v>154</v>
      </c>
    </row>
    <row r="41" spans="1:2" x14ac:dyDescent="0.5">
      <c r="A41" s="36">
        <v>8</v>
      </c>
      <c r="B41" s="36" t="s">
        <v>156</v>
      </c>
    </row>
    <row r="42" spans="1:2" x14ac:dyDescent="0.5">
      <c r="A42" s="36">
        <v>9</v>
      </c>
      <c r="B42" s="36" t="s">
        <v>175</v>
      </c>
    </row>
    <row r="43" spans="1:2" x14ac:dyDescent="0.5">
      <c r="A43" s="36">
        <v>10</v>
      </c>
      <c r="B43" s="36" t="s">
        <v>176</v>
      </c>
    </row>
    <row r="44" spans="1:2" x14ac:dyDescent="0.5">
      <c r="A44" s="36">
        <v>11</v>
      </c>
      <c r="B44" s="58" t="s">
        <v>250</v>
      </c>
    </row>
    <row r="45" spans="1:2" x14ac:dyDescent="0.5">
      <c r="A45" s="36">
        <v>12</v>
      </c>
      <c r="B45" s="36" t="s">
        <v>7</v>
      </c>
    </row>
    <row r="46" spans="1:2" x14ac:dyDescent="0.5">
      <c r="A46" s="36">
        <v>13</v>
      </c>
      <c r="B46" s="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31"/>
  <sheetViews>
    <sheetView workbookViewId="0">
      <selection activeCell="A2" sqref="A2:G2"/>
    </sheetView>
  </sheetViews>
  <sheetFormatPr baseColWidth="10" defaultColWidth="11.41015625" defaultRowHeight="15.35" x14ac:dyDescent="0.5"/>
  <cols>
    <col min="1" max="1" width="15" style="16" customWidth="1"/>
    <col min="2" max="2" width="55.1171875" style="59" customWidth="1"/>
    <col min="3" max="16384" width="11.41015625" style="16"/>
  </cols>
  <sheetData>
    <row r="1" spans="1:4" ht="28.35" thickBot="1" x14ac:dyDescent="0.55000000000000004">
      <c r="A1" s="25" t="str">
        <f>Ergebnisse!A33</f>
        <v>Saccharose, wasserfrei</v>
      </c>
      <c r="B1" s="55">
        <v>27</v>
      </c>
      <c r="C1" s="16">
        <f>MAX($A$3:$A$29)-1</f>
        <v>26</v>
      </c>
    </row>
    <row r="2" spans="1:4" ht="15.7" thickTop="1" x14ac:dyDescent="0.5">
      <c r="A2" s="21" t="s">
        <v>34</v>
      </c>
      <c r="B2" s="56" t="s">
        <v>35</v>
      </c>
      <c r="C2" s="16" t="s">
        <v>36</v>
      </c>
    </row>
    <row r="3" spans="1:4" ht="28" x14ac:dyDescent="0.5">
      <c r="A3" s="36">
        <v>1</v>
      </c>
      <c r="B3" s="57" t="s">
        <v>214</v>
      </c>
      <c r="C3" s="20"/>
      <c r="D3" s="19" t="s">
        <v>453</v>
      </c>
    </row>
    <row r="4" spans="1:4" ht="28" x14ac:dyDescent="0.5">
      <c r="A4" s="36">
        <v>2</v>
      </c>
      <c r="B4" s="57" t="s">
        <v>215</v>
      </c>
      <c r="D4" s="16" t="s">
        <v>453</v>
      </c>
    </row>
    <row r="5" spans="1:4" x14ac:dyDescent="0.5">
      <c r="A5" s="36">
        <v>3</v>
      </c>
      <c r="B5" s="57" t="s">
        <v>225</v>
      </c>
      <c r="D5" s="16" t="s">
        <v>453</v>
      </c>
    </row>
    <row r="6" spans="1:4" x14ac:dyDescent="0.5">
      <c r="A6" s="36">
        <v>4</v>
      </c>
      <c r="B6" s="57" t="s">
        <v>181</v>
      </c>
      <c r="D6" s="16" t="s">
        <v>455</v>
      </c>
    </row>
    <row r="7" spans="1:4" x14ac:dyDescent="0.5">
      <c r="A7" s="36">
        <v>5</v>
      </c>
      <c r="B7" s="57" t="s">
        <v>182</v>
      </c>
      <c r="D7" s="16" t="s">
        <v>455</v>
      </c>
    </row>
    <row r="8" spans="1:4" x14ac:dyDescent="0.5">
      <c r="A8" s="36">
        <v>6</v>
      </c>
      <c r="B8" s="57" t="s">
        <v>206</v>
      </c>
    </row>
    <row r="9" spans="1:4" ht="28" x14ac:dyDescent="0.5">
      <c r="A9" s="36">
        <v>7</v>
      </c>
      <c r="B9" s="57" t="s">
        <v>323</v>
      </c>
      <c r="D9" s="16" t="s">
        <v>453</v>
      </c>
    </row>
    <row r="10" spans="1:4" x14ac:dyDescent="0.5">
      <c r="A10" s="36">
        <v>8</v>
      </c>
      <c r="B10" s="57" t="s">
        <v>235</v>
      </c>
      <c r="D10" s="16" t="s">
        <v>453</v>
      </c>
    </row>
    <row r="11" spans="1:4" x14ac:dyDescent="0.5">
      <c r="A11" s="36">
        <v>9</v>
      </c>
      <c r="B11" s="57" t="s">
        <v>2</v>
      </c>
      <c r="D11" s="16" t="s">
        <v>454</v>
      </c>
    </row>
    <row r="12" spans="1:4" ht="28" x14ac:dyDescent="0.5">
      <c r="A12" s="36">
        <v>10</v>
      </c>
      <c r="B12" s="57" t="s">
        <v>313</v>
      </c>
      <c r="D12" s="16" t="s">
        <v>453</v>
      </c>
    </row>
    <row r="13" spans="1:4" x14ac:dyDescent="0.5">
      <c r="A13" s="36">
        <v>11</v>
      </c>
      <c r="B13" s="57" t="s">
        <v>309</v>
      </c>
      <c r="D13" s="16" t="s">
        <v>455</v>
      </c>
    </row>
    <row r="14" spans="1:4" x14ac:dyDescent="0.5">
      <c r="A14" s="36">
        <v>12</v>
      </c>
      <c r="B14" s="57" t="s">
        <v>317</v>
      </c>
      <c r="C14" s="16" t="s">
        <v>38</v>
      </c>
      <c r="D14" s="16" t="s">
        <v>455</v>
      </c>
    </row>
    <row r="15" spans="1:4" x14ac:dyDescent="0.5">
      <c r="A15" s="36">
        <v>13</v>
      </c>
      <c r="B15" s="57" t="s">
        <v>321</v>
      </c>
      <c r="D15" s="16" t="s">
        <v>453</v>
      </c>
    </row>
    <row r="16" spans="1:4" x14ac:dyDescent="0.5">
      <c r="A16" s="36">
        <v>14</v>
      </c>
      <c r="B16" s="57" t="s">
        <v>322</v>
      </c>
      <c r="C16" s="16" t="s">
        <v>38</v>
      </c>
      <c r="D16" s="16" t="s">
        <v>453</v>
      </c>
    </row>
    <row r="17" spans="1:4" x14ac:dyDescent="0.5">
      <c r="A17" s="36">
        <v>15</v>
      </c>
      <c r="B17" s="57" t="s">
        <v>328</v>
      </c>
      <c r="D17" s="16" t="s">
        <v>453</v>
      </c>
    </row>
    <row r="18" spans="1:4" x14ac:dyDescent="0.5">
      <c r="A18" s="36">
        <v>16</v>
      </c>
      <c r="B18" s="57" t="s">
        <v>414</v>
      </c>
      <c r="D18" s="16" t="s">
        <v>453</v>
      </c>
    </row>
    <row r="19" spans="1:4" ht="28" x14ac:dyDescent="0.5">
      <c r="A19" s="36">
        <v>17</v>
      </c>
      <c r="B19" s="57" t="s">
        <v>415</v>
      </c>
      <c r="D19" s="16" t="s">
        <v>454</v>
      </c>
    </row>
    <row r="20" spans="1:4" x14ac:dyDescent="0.5">
      <c r="A20" s="36">
        <v>18</v>
      </c>
      <c r="B20" s="57" t="s">
        <v>413</v>
      </c>
      <c r="D20" s="16" t="s">
        <v>413</v>
      </c>
    </row>
    <row r="21" spans="1:4" x14ac:dyDescent="0.5">
      <c r="A21" s="36">
        <v>19</v>
      </c>
      <c r="B21" s="57" t="s">
        <v>478</v>
      </c>
    </row>
    <row r="22" spans="1:4" x14ac:dyDescent="0.5">
      <c r="A22" s="36">
        <v>20</v>
      </c>
      <c r="B22" s="57" t="s">
        <v>479</v>
      </c>
      <c r="C22" s="16" t="s">
        <v>38</v>
      </c>
    </row>
    <row r="23" spans="1:4" x14ac:dyDescent="0.5">
      <c r="A23" s="36">
        <v>21</v>
      </c>
      <c r="B23" s="57" t="s">
        <v>526</v>
      </c>
    </row>
    <row r="24" spans="1:4" x14ac:dyDescent="0.5">
      <c r="A24" s="36">
        <v>22</v>
      </c>
      <c r="B24" s="57" t="s">
        <v>525</v>
      </c>
      <c r="C24" s="16" t="s">
        <v>38</v>
      </c>
    </row>
    <row r="25" spans="1:4" x14ac:dyDescent="0.5">
      <c r="A25" s="36">
        <v>23</v>
      </c>
      <c r="B25" s="57" t="s">
        <v>542</v>
      </c>
    </row>
    <row r="26" spans="1:4" x14ac:dyDescent="0.5">
      <c r="A26" s="36">
        <v>24</v>
      </c>
      <c r="B26" s="57" t="s">
        <v>555</v>
      </c>
    </row>
    <row r="27" spans="1:4" x14ac:dyDescent="0.5">
      <c r="A27" s="36">
        <v>25</v>
      </c>
      <c r="B27" s="57" t="s">
        <v>554</v>
      </c>
    </row>
    <row r="28" spans="1:4" x14ac:dyDescent="0.5">
      <c r="A28" s="36">
        <v>26</v>
      </c>
      <c r="B28" s="57" t="s">
        <v>7</v>
      </c>
    </row>
    <row r="29" spans="1:4" x14ac:dyDescent="0.5">
      <c r="A29" s="36">
        <v>27</v>
      </c>
      <c r="B29" s="57"/>
    </row>
    <row r="30" spans="1:4" x14ac:dyDescent="0.5">
      <c r="B30" s="58"/>
    </row>
    <row r="31" spans="1:4" x14ac:dyDescent="0.5">
      <c r="B31" s="5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39"/>
  <sheetViews>
    <sheetView workbookViewId="0">
      <selection activeCell="A2" sqref="A2:G2"/>
    </sheetView>
  </sheetViews>
  <sheetFormatPr baseColWidth="10" defaultColWidth="11.41015625" defaultRowHeight="15.35" x14ac:dyDescent="0.5"/>
  <cols>
    <col min="1" max="1" width="13.1171875" style="16" customWidth="1"/>
    <col min="2" max="2" width="58" style="54" customWidth="1"/>
    <col min="3" max="16384" width="11.41015625" style="16"/>
  </cols>
  <sheetData>
    <row r="1" spans="1:3" ht="42.35" thickBot="1" x14ac:dyDescent="0.55000000000000004">
      <c r="A1" s="25" t="str">
        <f>Ergebnisse!A34</f>
        <v>Cholesterin (chromatographisch)</v>
      </c>
      <c r="B1" s="51">
        <v>37</v>
      </c>
      <c r="C1" s="16">
        <f>MAX($A$3:$A$39)-1</f>
        <v>36</v>
      </c>
    </row>
    <row r="2" spans="1:3" ht="15.7" thickTop="1" x14ac:dyDescent="0.5">
      <c r="A2" s="21" t="s">
        <v>34</v>
      </c>
      <c r="B2" s="52" t="s">
        <v>35</v>
      </c>
      <c r="C2" s="16" t="s">
        <v>36</v>
      </c>
    </row>
    <row r="3" spans="1:3" x14ac:dyDescent="0.5">
      <c r="A3" s="37">
        <v>1</v>
      </c>
      <c r="B3" s="53" t="s">
        <v>147</v>
      </c>
      <c r="C3" s="28"/>
    </row>
    <row r="4" spans="1:3" x14ac:dyDescent="0.5">
      <c r="A4" s="37">
        <v>2</v>
      </c>
      <c r="B4" s="53" t="s">
        <v>148</v>
      </c>
      <c r="C4" s="28" t="s">
        <v>38</v>
      </c>
    </row>
    <row r="5" spans="1:3" x14ac:dyDescent="0.5">
      <c r="A5" s="37">
        <v>3</v>
      </c>
      <c r="B5" s="53" t="s">
        <v>202</v>
      </c>
      <c r="C5" s="28"/>
    </row>
    <row r="6" spans="1:3" x14ac:dyDescent="0.5">
      <c r="A6" s="37">
        <v>4</v>
      </c>
      <c r="B6" s="53" t="s">
        <v>203</v>
      </c>
      <c r="C6" s="28" t="s">
        <v>38</v>
      </c>
    </row>
    <row r="7" spans="1:3" x14ac:dyDescent="0.5">
      <c r="A7" s="37">
        <v>5</v>
      </c>
      <c r="B7" s="53" t="s">
        <v>330</v>
      </c>
      <c r="C7" s="28"/>
    </row>
    <row r="8" spans="1:3" x14ac:dyDescent="0.5">
      <c r="A8" s="37">
        <v>6</v>
      </c>
      <c r="B8" s="53" t="s">
        <v>538</v>
      </c>
      <c r="C8" s="28" t="s">
        <v>38</v>
      </c>
    </row>
    <row r="9" spans="1:3" x14ac:dyDescent="0.5">
      <c r="A9" s="37">
        <v>7</v>
      </c>
      <c r="B9" s="69" t="s">
        <v>312</v>
      </c>
      <c r="C9" s="28"/>
    </row>
    <row r="10" spans="1:3" x14ac:dyDescent="0.5">
      <c r="A10" s="37">
        <v>8</v>
      </c>
      <c r="B10" s="69" t="s">
        <v>311</v>
      </c>
      <c r="C10" s="28" t="s">
        <v>38</v>
      </c>
    </row>
    <row r="11" spans="1:3" x14ac:dyDescent="0.5">
      <c r="A11" s="37">
        <v>9</v>
      </c>
      <c r="B11" s="53" t="s">
        <v>324</v>
      </c>
      <c r="C11" s="28"/>
    </row>
    <row r="12" spans="1:3" x14ac:dyDescent="0.5">
      <c r="A12" s="37">
        <v>10</v>
      </c>
      <c r="B12" s="53" t="s">
        <v>325</v>
      </c>
      <c r="C12" s="28" t="s">
        <v>38</v>
      </c>
    </row>
    <row r="13" spans="1:3" x14ac:dyDescent="0.5">
      <c r="A13" s="37">
        <v>11</v>
      </c>
      <c r="B13" s="53" t="s">
        <v>157</v>
      </c>
      <c r="C13" s="28"/>
    </row>
    <row r="14" spans="1:3" x14ac:dyDescent="0.5">
      <c r="A14" s="37">
        <v>12</v>
      </c>
      <c r="B14" s="53" t="s">
        <v>158</v>
      </c>
      <c r="C14" s="28" t="s">
        <v>38</v>
      </c>
    </row>
    <row r="15" spans="1:3" x14ac:dyDescent="0.5">
      <c r="A15" s="37">
        <v>13</v>
      </c>
      <c r="B15" s="53" t="s">
        <v>185</v>
      </c>
      <c r="C15" s="28"/>
    </row>
    <row r="16" spans="1:3" x14ac:dyDescent="0.5">
      <c r="A16" s="37">
        <v>14</v>
      </c>
      <c r="B16" s="53" t="s">
        <v>150</v>
      </c>
      <c r="C16" s="28"/>
    </row>
    <row r="17" spans="1:3" x14ac:dyDescent="0.5">
      <c r="A17" s="37">
        <v>15</v>
      </c>
      <c r="B17" s="54" t="s">
        <v>183</v>
      </c>
      <c r="C17" s="28"/>
    </row>
    <row r="18" spans="1:3" x14ac:dyDescent="0.5">
      <c r="A18" s="37">
        <v>16</v>
      </c>
      <c r="B18" s="53" t="s">
        <v>149</v>
      </c>
      <c r="C18" s="28"/>
    </row>
    <row r="19" spans="1:3" x14ac:dyDescent="0.5">
      <c r="A19" s="37">
        <v>17</v>
      </c>
      <c r="B19" s="53" t="s">
        <v>184</v>
      </c>
      <c r="C19" s="28"/>
    </row>
    <row r="20" spans="1:3" x14ac:dyDescent="0.5">
      <c r="A20" s="37">
        <v>18</v>
      </c>
      <c r="B20" s="53" t="s">
        <v>151</v>
      </c>
      <c r="C20" s="28"/>
    </row>
    <row r="21" spans="1:3" x14ac:dyDescent="0.5">
      <c r="A21" s="37">
        <v>19</v>
      </c>
      <c r="B21" s="54" t="s">
        <v>186</v>
      </c>
      <c r="C21" s="28"/>
    </row>
    <row r="22" spans="1:3" x14ac:dyDescent="0.5">
      <c r="A22" s="37">
        <v>20</v>
      </c>
      <c r="B22" s="54" t="s">
        <v>187</v>
      </c>
      <c r="C22" s="28"/>
    </row>
    <row r="23" spans="1:3" ht="28" x14ac:dyDescent="0.5">
      <c r="A23" s="37">
        <v>21</v>
      </c>
      <c r="B23" s="53" t="s">
        <v>204</v>
      </c>
      <c r="C23" s="28"/>
    </row>
    <row r="24" spans="1:3" ht="28" x14ac:dyDescent="0.5">
      <c r="A24" s="37">
        <v>22</v>
      </c>
      <c r="B24" s="53" t="s">
        <v>205</v>
      </c>
      <c r="C24" s="28"/>
    </row>
    <row r="25" spans="1:3" x14ac:dyDescent="0.5">
      <c r="A25" s="37">
        <v>23</v>
      </c>
      <c r="B25" s="53" t="s">
        <v>231</v>
      </c>
      <c r="C25" s="28"/>
    </row>
    <row r="26" spans="1:3" ht="28" x14ac:dyDescent="0.5">
      <c r="A26" s="37">
        <v>24</v>
      </c>
      <c r="B26" s="53" t="s">
        <v>232</v>
      </c>
      <c r="C26" s="28"/>
    </row>
    <row r="27" spans="1:3" x14ac:dyDescent="0.5">
      <c r="A27" s="37">
        <v>25</v>
      </c>
      <c r="B27" s="53" t="s">
        <v>243</v>
      </c>
      <c r="C27" s="28"/>
    </row>
    <row r="28" spans="1:3" x14ac:dyDescent="0.5">
      <c r="A28" s="37">
        <v>26</v>
      </c>
      <c r="B28" s="69" t="s">
        <v>306</v>
      </c>
      <c r="C28" s="28"/>
    </row>
    <row r="29" spans="1:3" x14ac:dyDescent="0.5">
      <c r="A29" s="37">
        <v>27</v>
      </c>
      <c r="B29" s="69" t="s">
        <v>310</v>
      </c>
      <c r="C29" s="28"/>
    </row>
    <row r="30" spans="1:3" x14ac:dyDescent="0.5">
      <c r="A30" s="37">
        <v>28</v>
      </c>
      <c r="B30" s="53" t="s">
        <v>329</v>
      </c>
      <c r="C30" s="28"/>
    </row>
    <row r="31" spans="1:3" x14ac:dyDescent="0.5">
      <c r="A31" s="37">
        <v>29</v>
      </c>
      <c r="B31" s="53" t="s">
        <v>416</v>
      </c>
      <c r="C31" s="28"/>
    </row>
    <row r="32" spans="1:3" x14ac:dyDescent="0.5">
      <c r="A32" s="37">
        <v>30</v>
      </c>
      <c r="B32" s="53" t="s">
        <v>444</v>
      </c>
      <c r="C32" s="28"/>
    </row>
    <row r="33" spans="1:3" x14ac:dyDescent="0.5">
      <c r="A33" s="37">
        <v>31</v>
      </c>
      <c r="B33" s="53" t="s">
        <v>413</v>
      </c>
      <c r="C33" s="28"/>
    </row>
    <row r="34" spans="1:3" x14ac:dyDescent="0.5">
      <c r="A34" s="37">
        <v>32</v>
      </c>
      <c r="B34" s="53" t="s">
        <v>527</v>
      </c>
      <c r="C34" s="28"/>
    </row>
    <row r="35" spans="1:3" x14ac:dyDescent="0.5">
      <c r="A35" s="37">
        <v>33</v>
      </c>
      <c r="B35" s="53" t="s">
        <v>544</v>
      </c>
      <c r="C35" s="28"/>
    </row>
    <row r="36" spans="1:3" x14ac:dyDescent="0.5">
      <c r="A36" s="37">
        <v>34</v>
      </c>
      <c r="B36" s="53" t="s">
        <v>543</v>
      </c>
      <c r="C36" s="28"/>
    </row>
    <row r="37" spans="1:3" ht="28" x14ac:dyDescent="0.5">
      <c r="A37" s="37">
        <v>35</v>
      </c>
      <c r="B37" s="53" t="s">
        <v>545</v>
      </c>
      <c r="C37" s="28"/>
    </row>
    <row r="38" spans="1:3" x14ac:dyDescent="0.5">
      <c r="A38" s="37">
        <v>36</v>
      </c>
      <c r="B38" s="53" t="s">
        <v>7</v>
      </c>
      <c r="C38" s="20"/>
    </row>
    <row r="39" spans="1:3" x14ac:dyDescent="0.5">
      <c r="A39" s="37">
        <v>37</v>
      </c>
      <c r="B39"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10"/>
  <sheetViews>
    <sheetView workbookViewId="0">
      <selection activeCell="A2" sqref="A2:G2"/>
    </sheetView>
  </sheetViews>
  <sheetFormatPr baseColWidth="10" defaultColWidth="11.41015625" defaultRowHeight="15.35" x14ac:dyDescent="0.5"/>
  <cols>
    <col min="1" max="1" width="13.1171875" style="16" customWidth="1"/>
    <col min="2" max="2" width="51.87890625" style="16" bestFit="1" customWidth="1"/>
    <col min="3" max="16384" width="11.41015625" style="16"/>
  </cols>
  <sheetData>
    <row r="1" spans="1:3" ht="28.35" thickBot="1" x14ac:dyDescent="0.55000000000000004">
      <c r="A1" s="25" t="str">
        <f>Ergebnisse!A35</f>
        <v>Gesamtsterine (enzymatisch)</v>
      </c>
      <c r="B1" s="24">
        <v>8</v>
      </c>
      <c r="C1" s="16">
        <f>MAX($A$3:$A$10)-1</f>
        <v>7</v>
      </c>
    </row>
    <row r="2" spans="1:3" ht="15.7" thickTop="1" x14ac:dyDescent="0.5">
      <c r="A2" s="21" t="s">
        <v>34</v>
      </c>
      <c r="B2" s="21" t="s">
        <v>35</v>
      </c>
      <c r="C2" s="16" t="s">
        <v>36</v>
      </c>
    </row>
    <row r="3" spans="1:3" x14ac:dyDescent="0.5">
      <c r="A3" s="36">
        <v>1</v>
      </c>
      <c r="B3" s="44" t="s">
        <v>94</v>
      </c>
      <c r="C3" s="29"/>
    </row>
    <row r="4" spans="1:3" x14ac:dyDescent="0.5">
      <c r="A4" s="36">
        <v>2</v>
      </c>
      <c r="B4" s="44" t="s">
        <v>234</v>
      </c>
      <c r="C4" s="29"/>
    </row>
    <row r="5" spans="1:3" x14ac:dyDescent="0.5">
      <c r="A5" s="36">
        <v>3</v>
      </c>
      <c r="B5" s="44" t="s">
        <v>236</v>
      </c>
      <c r="C5" s="29" t="s">
        <v>38</v>
      </c>
    </row>
    <row r="6" spans="1:3" x14ac:dyDescent="0.5">
      <c r="A6" s="36">
        <v>4</v>
      </c>
      <c r="B6" s="44" t="s">
        <v>237</v>
      </c>
      <c r="C6" s="29"/>
    </row>
    <row r="7" spans="1:3" x14ac:dyDescent="0.5">
      <c r="A7" s="36">
        <v>5</v>
      </c>
      <c r="B7" s="44" t="s">
        <v>238</v>
      </c>
      <c r="C7" s="29" t="s">
        <v>38</v>
      </c>
    </row>
    <row r="8" spans="1:3" x14ac:dyDescent="0.5">
      <c r="A8" s="36">
        <v>6</v>
      </c>
      <c r="B8" s="44" t="s">
        <v>413</v>
      </c>
      <c r="C8" s="29"/>
    </row>
    <row r="9" spans="1:3" x14ac:dyDescent="0.5">
      <c r="A9" s="36">
        <v>7</v>
      </c>
      <c r="B9" s="20" t="s">
        <v>7</v>
      </c>
      <c r="C9" s="20"/>
    </row>
    <row r="10" spans="1:3" x14ac:dyDescent="0.5">
      <c r="A10" s="36">
        <v>8</v>
      </c>
      <c r="B10"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12"/>
  <sheetViews>
    <sheetView workbookViewId="0">
      <selection activeCell="A2" sqref="A2:G2"/>
    </sheetView>
  </sheetViews>
  <sheetFormatPr baseColWidth="10" defaultColWidth="11.41015625" defaultRowHeight="15.35" x14ac:dyDescent="0.5"/>
  <cols>
    <col min="1" max="1" width="13.1171875" style="16" customWidth="1"/>
    <col min="2" max="2" width="51.87890625" style="16" bestFit="1" customWidth="1"/>
    <col min="3" max="16384" width="11.41015625" style="16"/>
  </cols>
  <sheetData>
    <row r="1" spans="1:8" ht="15.7" thickBot="1" x14ac:dyDescent="0.55000000000000004">
      <c r="A1" s="25" t="s">
        <v>209</v>
      </c>
      <c r="B1" s="24">
        <v>10</v>
      </c>
      <c r="C1" s="16">
        <f>MAX($A$3:$A$12)-1</f>
        <v>9</v>
      </c>
    </row>
    <row r="2" spans="1:8" ht="15.7" thickTop="1" x14ac:dyDescent="0.5">
      <c r="A2" s="21" t="s">
        <v>34</v>
      </c>
      <c r="B2" s="21" t="s">
        <v>35</v>
      </c>
      <c r="C2" s="16" t="s">
        <v>36</v>
      </c>
    </row>
    <row r="3" spans="1:8" x14ac:dyDescent="0.5">
      <c r="A3" s="37">
        <v>1</v>
      </c>
      <c r="B3" s="20" t="s">
        <v>216</v>
      </c>
    </row>
    <row r="4" spans="1:8" x14ac:dyDescent="0.5">
      <c r="A4" s="37">
        <v>2</v>
      </c>
      <c r="B4" s="20" t="s">
        <v>217</v>
      </c>
      <c r="C4" s="16" t="s">
        <v>38</v>
      </c>
    </row>
    <row r="5" spans="1:8" x14ac:dyDescent="0.5">
      <c r="A5" s="37">
        <v>3</v>
      </c>
      <c r="B5" s="20" t="s">
        <v>218</v>
      </c>
    </row>
    <row r="6" spans="1:8" x14ac:dyDescent="0.5">
      <c r="A6" s="37">
        <v>4</v>
      </c>
      <c r="B6" s="20" t="s">
        <v>219</v>
      </c>
    </row>
    <row r="7" spans="1:8" x14ac:dyDescent="0.5">
      <c r="A7" s="37">
        <v>5</v>
      </c>
      <c r="B7" s="20" t="s">
        <v>242</v>
      </c>
    </row>
    <row r="8" spans="1:8" ht="15.75" customHeight="1" x14ac:dyDescent="0.5">
      <c r="A8" s="37">
        <v>6</v>
      </c>
      <c r="B8" s="20" t="s">
        <v>299</v>
      </c>
      <c r="C8" s="20"/>
      <c r="D8" s="20"/>
      <c r="E8" s="20"/>
      <c r="F8" s="20"/>
      <c r="G8" s="20"/>
      <c r="H8" s="20"/>
    </row>
    <row r="9" spans="1:8" ht="15.75" customHeight="1" x14ac:dyDescent="0.5">
      <c r="A9" s="37">
        <v>7</v>
      </c>
      <c r="B9" s="20" t="s">
        <v>333</v>
      </c>
      <c r="C9" s="20"/>
      <c r="D9" s="20"/>
      <c r="E9" s="20"/>
      <c r="F9" s="20"/>
      <c r="G9" s="20"/>
      <c r="H9" s="20"/>
    </row>
    <row r="10" spans="1:8" ht="15.75" customHeight="1" x14ac:dyDescent="0.5">
      <c r="A10" s="37">
        <v>8</v>
      </c>
      <c r="B10" s="20" t="s">
        <v>417</v>
      </c>
      <c r="C10" s="20"/>
      <c r="D10" s="20"/>
      <c r="E10" s="20"/>
      <c r="F10" s="20"/>
      <c r="G10" s="20"/>
      <c r="H10" s="20"/>
    </row>
    <row r="11" spans="1:8" x14ac:dyDescent="0.5">
      <c r="A11" s="37">
        <v>9</v>
      </c>
      <c r="B11" s="53" t="s">
        <v>7</v>
      </c>
    </row>
    <row r="12" spans="1:8" x14ac:dyDescent="0.5">
      <c r="A12" s="37">
        <v>10</v>
      </c>
      <c r="B12" s="15"/>
    </row>
  </sheetData>
  <phoneticPr fontId="0" type="noConversion"/>
  <hyperlinks>
    <hyperlink ref="B65477" r:id="rId1" display="ergebnisse@lvus.de" xr:uid="{00000000-0004-0000-1800-000000000000}"/>
  </hyperlinks>
  <pageMargins left="0.78740157499999996" right="0.78740157499999996" top="0.984251969" bottom="0.984251969" header="0.4921259845" footer="0.4921259845"/>
  <pageSetup paperSize="9" orientation="portrait" r:id="rId2"/>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37"/>
  <sheetViews>
    <sheetView workbookViewId="0">
      <selection activeCell="A2" sqref="A2:G2"/>
    </sheetView>
  </sheetViews>
  <sheetFormatPr baseColWidth="10" defaultColWidth="11.41015625" defaultRowHeight="14" x14ac:dyDescent="0.45"/>
  <cols>
    <col min="1" max="1" width="15" style="15" customWidth="1"/>
    <col min="2" max="2" width="55.1171875" style="15" customWidth="1"/>
    <col min="3" max="16384" width="11.41015625" style="15"/>
  </cols>
  <sheetData>
    <row r="1" spans="1:4" ht="14.35" thickBot="1" x14ac:dyDescent="0.5">
      <c r="A1" s="25" t="s">
        <v>251</v>
      </c>
      <c r="B1" s="23">
        <v>33</v>
      </c>
      <c r="C1" s="15">
        <f>MAX($A$3:$A$35)-1</f>
        <v>32</v>
      </c>
    </row>
    <row r="2" spans="1:4" ht="14.35" thickTop="1" x14ac:dyDescent="0.45">
      <c r="A2" s="17" t="s">
        <v>34</v>
      </c>
      <c r="B2" s="17" t="s">
        <v>35</v>
      </c>
      <c r="C2" s="15" t="s">
        <v>36</v>
      </c>
    </row>
    <row r="3" spans="1:4" x14ac:dyDescent="0.45">
      <c r="A3" s="37">
        <v>1</v>
      </c>
      <c r="B3" s="37" t="s">
        <v>252</v>
      </c>
      <c r="C3" s="20"/>
      <c r="D3" s="31"/>
    </row>
    <row r="4" spans="1:4" x14ac:dyDescent="0.45">
      <c r="A4" s="37">
        <v>2</v>
      </c>
      <c r="B4" s="37" t="s">
        <v>253</v>
      </c>
      <c r="C4" s="15" t="s">
        <v>38</v>
      </c>
    </row>
    <row r="5" spans="1:4" x14ac:dyDescent="0.45">
      <c r="A5" s="37">
        <v>3</v>
      </c>
      <c r="B5" s="37" t="s">
        <v>513</v>
      </c>
      <c r="C5" s="20"/>
    </row>
    <row r="6" spans="1:4" x14ac:dyDescent="0.45">
      <c r="A6" s="37">
        <v>4</v>
      </c>
      <c r="B6" s="37" t="s">
        <v>514</v>
      </c>
      <c r="C6" s="15" t="s">
        <v>38</v>
      </c>
    </row>
    <row r="7" spans="1:4" x14ac:dyDescent="0.45">
      <c r="A7" s="37">
        <v>5</v>
      </c>
      <c r="B7" s="37" t="s">
        <v>254</v>
      </c>
    </row>
    <row r="8" spans="1:4" x14ac:dyDescent="0.45">
      <c r="A8" s="37">
        <v>6</v>
      </c>
      <c r="B8" s="37" t="s">
        <v>255</v>
      </c>
      <c r="C8" s="15" t="s">
        <v>38</v>
      </c>
    </row>
    <row r="9" spans="1:4" x14ac:dyDescent="0.45">
      <c r="A9" s="37">
        <v>7</v>
      </c>
      <c r="B9" s="37" t="s">
        <v>256</v>
      </c>
    </row>
    <row r="10" spans="1:4" x14ac:dyDescent="0.45">
      <c r="A10" s="37">
        <v>8</v>
      </c>
      <c r="B10" s="37" t="s">
        <v>257</v>
      </c>
      <c r="C10" s="15" t="s">
        <v>38</v>
      </c>
    </row>
    <row r="11" spans="1:4" x14ac:dyDescent="0.45">
      <c r="A11" s="37">
        <v>9</v>
      </c>
      <c r="B11" s="37" t="s">
        <v>445</v>
      </c>
    </row>
    <row r="12" spans="1:4" x14ac:dyDescent="0.45">
      <c r="A12" s="37">
        <v>10</v>
      </c>
      <c r="B12" s="37" t="s">
        <v>446</v>
      </c>
      <c r="C12" s="15" t="s">
        <v>38</v>
      </c>
    </row>
    <row r="13" spans="1:4" x14ac:dyDescent="0.45">
      <c r="A13" s="37">
        <v>11</v>
      </c>
      <c r="B13" s="37" t="s">
        <v>331</v>
      </c>
    </row>
    <row r="14" spans="1:4" x14ac:dyDescent="0.45">
      <c r="A14" s="37">
        <v>12</v>
      </c>
      <c r="B14" s="37" t="s">
        <v>332</v>
      </c>
      <c r="C14" s="15" t="s">
        <v>38</v>
      </c>
    </row>
    <row r="15" spans="1:4" x14ac:dyDescent="0.45">
      <c r="A15" s="37">
        <v>13</v>
      </c>
      <c r="B15" s="37" t="s">
        <v>258</v>
      </c>
    </row>
    <row r="16" spans="1:4" x14ac:dyDescent="0.45">
      <c r="A16" s="37">
        <v>14</v>
      </c>
      <c r="B16" s="37" t="s">
        <v>259</v>
      </c>
      <c r="C16" s="15" t="s">
        <v>38</v>
      </c>
    </row>
    <row r="17" spans="1:3" x14ac:dyDescent="0.45">
      <c r="A17" s="37">
        <v>15</v>
      </c>
      <c r="B17" s="37" t="s">
        <v>260</v>
      </c>
    </row>
    <row r="18" spans="1:3" x14ac:dyDescent="0.45">
      <c r="A18" s="37">
        <v>16</v>
      </c>
      <c r="B18" s="37" t="s">
        <v>261</v>
      </c>
      <c r="C18" s="15" t="s">
        <v>38</v>
      </c>
    </row>
    <row r="19" spans="1:3" x14ac:dyDescent="0.45">
      <c r="A19" s="37">
        <v>17</v>
      </c>
      <c r="B19" s="37" t="s">
        <v>262</v>
      </c>
    </row>
    <row r="20" spans="1:3" x14ac:dyDescent="0.45">
      <c r="A20" s="37">
        <v>18</v>
      </c>
      <c r="B20" s="37" t="s">
        <v>263</v>
      </c>
      <c r="C20" s="15" t="s">
        <v>38</v>
      </c>
    </row>
    <row r="21" spans="1:3" x14ac:dyDescent="0.45">
      <c r="A21" s="37">
        <v>19</v>
      </c>
      <c r="B21" s="37" t="s">
        <v>522</v>
      </c>
    </row>
    <row r="22" spans="1:3" x14ac:dyDescent="0.45">
      <c r="A22" s="37">
        <v>20</v>
      </c>
      <c r="B22" s="37" t="s">
        <v>523</v>
      </c>
      <c r="C22" s="15" t="s">
        <v>38</v>
      </c>
    </row>
    <row r="23" spans="1:3" x14ac:dyDescent="0.45">
      <c r="A23" s="37">
        <v>21</v>
      </c>
      <c r="B23" s="37" t="s">
        <v>302</v>
      </c>
    </row>
    <row r="24" spans="1:3" x14ac:dyDescent="0.45">
      <c r="A24" s="37">
        <v>22</v>
      </c>
      <c r="B24" s="37" t="s">
        <v>303</v>
      </c>
      <c r="C24" s="15" t="s">
        <v>38</v>
      </c>
    </row>
    <row r="25" spans="1:3" x14ac:dyDescent="0.45">
      <c r="A25" s="37">
        <v>23</v>
      </c>
      <c r="B25" s="37" t="s">
        <v>300</v>
      </c>
    </row>
    <row r="26" spans="1:3" x14ac:dyDescent="0.45">
      <c r="A26" s="37">
        <v>24</v>
      </c>
      <c r="B26" s="37" t="s">
        <v>301</v>
      </c>
      <c r="C26" s="15" t="s">
        <v>38</v>
      </c>
    </row>
    <row r="27" spans="1:3" x14ac:dyDescent="0.45">
      <c r="A27" s="37">
        <v>25</v>
      </c>
      <c r="B27" s="37" t="s">
        <v>264</v>
      </c>
    </row>
    <row r="28" spans="1:3" x14ac:dyDescent="0.45">
      <c r="A28" s="37">
        <v>26</v>
      </c>
      <c r="B28" s="37" t="s">
        <v>265</v>
      </c>
    </row>
    <row r="29" spans="1:3" x14ac:dyDescent="0.45">
      <c r="A29" s="37">
        <v>27</v>
      </c>
      <c r="B29" s="37" t="s">
        <v>266</v>
      </c>
    </row>
    <row r="30" spans="1:3" x14ac:dyDescent="0.45">
      <c r="A30" s="37">
        <v>28</v>
      </c>
      <c r="B30" s="37" t="s">
        <v>267</v>
      </c>
    </row>
    <row r="31" spans="1:3" x14ac:dyDescent="0.45">
      <c r="A31" s="37">
        <v>29</v>
      </c>
      <c r="B31" s="37" t="s">
        <v>304</v>
      </c>
    </row>
    <row r="32" spans="1:3" x14ac:dyDescent="0.45">
      <c r="A32" s="37">
        <v>30</v>
      </c>
      <c r="B32" s="37" t="s">
        <v>512</v>
      </c>
    </row>
    <row r="33" spans="1:2" x14ac:dyDescent="0.45">
      <c r="A33" s="37">
        <v>31</v>
      </c>
      <c r="B33" s="37" t="s">
        <v>413</v>
      </c>
    </row>
    <row r="34" spans="1:2" x14ac:dyDescent="0.45">
      <c r="A34" s="37">
        <v>32</v>
      </c>
      <c r="B34" s="37" t="s">
        <v>7</v>
      </c>
    </row>
    <row r="35" spans="1:2" x14ac:dyDescent="0.45">
      <c r="A35" s="37">
        <v>33</v>
      </c>
      <c r="B35" s="37"/>
    </row>
    <row r="36" spans="1:2" x14ac:dyDescent="0.45">
      <c r="B36" s="37"/>
    </row>
    <row r="37" spans="1:2" x14ac:dyDescent="0.45">
      <c r="B37"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EBC07-FA72-4089-B957-22CDBB6EF4F3}">
  <dimension ref="A1:C7"/>
  <sheetViews>
    <sheetView workbookViewId="0">
      <selection sqref="A1:C1"/>
    </sheetView>
  </sheetViews>
  <sheetFormatPr baseColWidth="10" defaultColWidth="11.41015625" defaultRowHeight="14" x14ac:dyDescent="0.45"/>
  <cols>
    <col min="1" max="3" width="27.5859375" style="158" customWidth="1"/>
    <col min="4" max="16384" width="11.41015625" style="158"/>
  </cols>
  <sheetData>
    <row r="1" spans="1:3" s="155" customFormat="1" ht="15" x14ac:dyDescent="0.45">
      <c r="A1" s="154" t="s">
        <v>188</v>
      </c>
      <c r="B1" s="154"/>
      <c r="C1" s="154"/>
    </row>
    <row r="2" spans="1:3" s="155" customFormat="1" ht="79.7" customHeight="1" x14ac:dyDescent="0.45">
      <c r="A2" s="156" t="s">
        <v>557</v>
      </c>
      <c r="B2" s="157"/>
      <c r="C2" s="157"/>
    </row>
    <row r="3" spans="1:3" s="155" customFormat="1" ht="66.2" customHeight="1" x14ac:dyDescent="0.45">
      <c r="A3" s="156" t="s">
        <v>191</v>
      </c>
      <c r="B3" s="157"/>
      <c r="C3" s="157"/>
    </row>
    <row r="4" spans="1:3" s="155" customFormat="1" ht="45" customHeight="1" x14ac:dyDescent="0.45">
      <c r="A4" s="156" t="s">
        <v>189</v>
      </c>
      <c r="B4" s="157"/>
      <c r="C4" s="157"/>
    </row>
    <row r="5" spans="1:3" s="155" customFormat="1" ht="45" customHeight="1" x14ac:dyDescent="0.45">
      <c r="A5" s="156" t="s">
        <v>192</v>
      </c>
      <c r="B5" s="156"/>
      <c r="C5" s="156"/>
    </row>
    <row r="6" spans="1:3" s="155" customFormat="1" ht="70.2" customHeight="1" x14ac:dyDescent="0.45">
      <c r="A6" s="156" t="s">
        <v>193</v>
      </c>
      <c r="B6" s="157"/>
      <c r="C6" s="157"/>
    </row>
    <row r="7" spans="1:3" s="155" customFormat="1" ht="65.25" customHeight="1" x14ac:dyDescent="0.45">
      <c r="A7" s="156" t="s">
        <v>558</v>
      </c>
      <c r="B7" s="157"/>
      <c r="C7" s="157"/>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3435C-B57B-4E59-B5A9-CD434182DDFB}">
  <dimension ref="A1:D16"/>
  <sheetViews>
    <sheetView workbookViewId="0"/>
  </sheetViews>
  <sheetFormatPr baseColWidth="10" defaultColWidth="11.41015625" defaultRowHeight="15.35" x14ac:dyDescent="0.5"/>
  <cols>
    <col min="1" max="3" width="27.5859375" style="164" customWidth="1"/>
    <col min="4" max="16384" width="11.41015625" style="164"/>
  </cols>
  <sheetData>
    <row r="1" spans="1:4" s="160" customFormat="1" x14ac:dyDescent="0.45">
      <c r="A1" s="159" t="s">
        <v>11</v>
      </c>
      <c r="B1" s="159"/>
      <c r="C1" s="159"/>
      <c r="D1" s="159"/>
    </row>
    <row r="2" spans="1:4" s="160" customFormat="1" ht="72" customHeight="1" x14ac:dyDescent="0.45">
      <c r="A2" s="161" t="s">
        <v>24</v>
      </c>
      <c r="B2" s="162"/>
      <c r="C2" s="162"/>
    </row>
    <row r="3" spans="1:4" s="160" customFormat="1" ht="59.45" customHeight="1" x14ac:dyDescent="0.45">
      <c r="A3" s="161" t="s">
        <v>25</v>
      </c>
      <c r="B3" s="162"/>
      <c r="C3" s="162"/>
    </row>
    <row r="4" spans="1:4" s="160" customFormat="1" ht="108" customHeight="1" x14ac:dyDescent="0.45">
      <c r="A4" s="161" t="s">
        <v>26</v>
      </c>
      <c r="B4" s="162"/>
      <c r="C4" s="162"/>
    </row>
    <row r="5" spans="1:4" s="160" customFormat="1" ht="154.5" customHeight="1" x14ac:dyDescent="0.45">
      <c r="A5" s="161" t="s">
        <v>27</v>
      </c>
      <c r="B5" s="161"/>
      <c r="C5" s="161"/>
    </row>
    <row r="6" spans="1:4" s="160" customFormat="1" ht="141.94999999999999" customHeight="1" x14ac:dyDescent="0.45">
      <c r="A6" s="161" t="s">
        <v>28</v>
      </c>
      <c r="B6" s="161"/>
      <c r="C6" s="161"/>
    </row>
    <row r="7" spans="1:4" s="160" customFormat="1" ht="195.2" customHeight="1" x14ac:dyDescent="0.45">
      <c r="A7" s="161" t="s">
        <v>559</v>
      </c>
      <c r="B7" s="162"/>
      <c r="C7" s="162"/>
    </row>
    <row r="8" spans="1:4" s="160" customFormat="1" ht="79.7" customHeight="1" x14ac:dyDescent="0.45">
      <c r="A8" s="161" t="s">
        <v>47</v>
      </c>
      <c r="B8" s="162"/>
      <c r="C8" s="162"/>
    </row>
    <row r="9" spans="1:4" x14ac:dyDescent="0.5">
      <c r="A9" s="163"/>
      <c r="B9" s="163"/>
      <c r="C9" s="163"/>
    </row>
    <row r="10" spans="1:4" x14ac:dyDescent="0.5">
      <c r="A10" s="163"/>
      <c r="B10" s="163"/>
      <c r="C10" s="163"/>
    </row>
    <row r="11" spans="1:4" x14ac:dyDescent="0.5">
      <c r="A11" s="163"/>
      <c r="B11" s="163"/>
      <c r="C11" s="163"/>
    </row>
    <row r="12" spans="1:4" x14ac:dyDescent="0.5">
      <c r="A12" s="163"/>
      <c r="B12" s="163"/>
      <c r="C12" s="163"/>
    </row>
    <row r="13" spans="1:4" x14ac:dyDescent="0.5">
      <c r="A13" s="163"/>
      <c r="B13" s="163"/>
      <c r="C13" s="163"/>
    </row>
    <row r="14" spans="1:4" x14ac:dyDescent="0.5">
      <c r="A14" s="163"/>
      <c r="B14" s="163"/>
      <c r="C14" s="163"/>
    </row>
    <row r="15" spans="1:4" x14ac:dyDescent="0.5">
      <c r="A15" s="163"/>
      <c r="B15" s="163"/>
      <c r="C15" s="163"/>
    </row>
    <row r="16" spans="1:4" x14ac:dyDescent="0.5">
      <c r="A16" s="163"/>
      <c r="B16" s="163"/>
      <c r="C16" s="163"/>
    </row>
  </sheetData>
  <sheetProtection algorithmName="SHA-512" hashValue="w3LroHQa9l4cOmMOArNuvjyluoxnqeKUlebmAeUftYJ1neZ931/bWaKAfM3Wk1Lol9gWch971Pa1lyroGjko5w==" saltValue="9dOGLywZfCXPo5RX8Z6vlg=="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BF0CD-4818-4360-BF45-1C388C99E7C7}">
  <sheetPr>
    <pageSetUpPr fitToPage="1"/>
  </sheetPr>
  <dimension ref="A1:E11"/>
  <sheetViews>
    <sheetView workbookViewId="0">
      <selection sqref="A1:C1"/>
    </sheetView>
  </sheetViews>
  <sheetFormatPr baseColWidth="10" defaultColWidth="11.41015625" defaultRowHeight="15.35" x14ac:dyDescent="0.5"/>
  <cols>
    <col min="1" max="3" width="27.5859375" style="166" customWidth="1"/>
    <col min="4" max="16384" width="11.41015625" style="166"/>
  </cols>
  <sheetData>
    <row r="1" spans="1:5" ht="27.75" customHeight="1" x14ac:dyDescent="0.5">
      <c r="A1" s="165" t="s">
        <v>560</v>
      </c>
      <c r="B1" s="165"/>
      <c r="C1" s="165"/>
    </row>
    <row r="2" spans="1:5" s="167" customFormat="1" ht="100.2" customHeight="1" x14ac:dyDescent="0.45">
      <c r="A2" s="161" t="s">
        <v>561</v>
      </c>
      <c r="B2" s="162"/>
      <c r="C2" s="162"/>
      <c r="E2" s="168"/>
    </row>
    <row r="3" spans="1:5" s="167" customFormat="1" ht="45" customHeight="1" x14ac:dyDescent="0.45">
      <c r="A3" s="161" t="s">
        <v>562</v>
      </c>
      <c r="B3" s="162"/>
      <c r="C3" s="162"/>
      <c r="E3" s="168"/>
    </row>
    <row r="4" spans="1:5" s="167" customFormat="1" ht="66.75" customHeight="1" x14ac:dyDescent="0.45">
      <c r="A4" s="169" t="s">
        <v>563</v>
      </c>
      <c r="B4" s="170"/>
      <c r="C4" s="171"/>
      <c r="E4" s="168"/>
    </row>
    <row r="5" spans="1:5" ht="30.7" x14ac:dyDescent="0.5">
      <c r="A5" s="172" t="s">
        <v>39</v>
      </c>
      <c r="B5" s="172" t="s">
        <v>46</v>
      </c>
    </row>
    <row r="6" spans="1:5" x14ac:dyDescent="0.5">
      <c r="A6" s="173">
        <v>1379</v>
      </c>
      <c r="B6" s="173">
        <v>1380</v>
      </c>
    </row>
    <row r="7" spans="1:5" x14ac:dyDescent="0.5">
      <c r="A7" s="173">
        <v>179.34</v>
      </c>
      <c r="B7" s="173">
        <v>179</v>
      </c>
    </row>
    <row r="8" spans="1:5" x14ac:dyDescent="0.5">
      <c r="A8" s="173">
        <v>80.12</v>
      </c>
      <c r="B8" s="173">
        <v>80.099999999999994</v>
      </c>
    </row>
    <row r="9" spans="1:5" x14ac:dyDescent="0.5">
      <c r="A9" s="173">
        <v>7.8</v>
      </c>
      <c r="B9" s="174">
        <v>7.8</v>
      </c>
    </row>
    <row r="10" spans="1:5" ht="24" hidden="1" customHeight="1" x14ac:dyDescent="0.5">
      <c r="A10" s="175"/>
      <c r="B10" s="176"/>
      <c r="C10" s="176"/>
    </row>
    <row r="11" spans="1:5" x14ac:dyDescent="0.5">
      <c r="A11" s="173">
        <v>7.8320000000000001E-2</v>
      </c>
      <c r="B11" s="177">
        <v>7.8299999999999995E-2</v>
      </c>
    </row>
  </sheetData>
  <sheetProtection algorithmName="SHA-512" hashValue="4L5Z2RoxpIzHEkDvv1bum4kiiOvyIpIZ+IVoxmHamu+QB015ZWn7sjB3uHMFRGDdfZh9LXYYncsJIRfJ3ITx1A==" saltValue="H7Q5Yo989VW6yRPeFEhP5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51560-1699-43A8-831B-8D5F79D3D056}">
  <dimension ref="A1:H20"/>
  <sheetViews>
    <sheetView zoomScaleNormal="100" workbookViewId="0">
      <selection sqref="A1:H1"/>
    </sheetView>
  </sheetViews>
  <sheetFormatPr baseColWidth="10" defaultColWidth="11.41015625" defaultRowHeight="14" x14ac:dyDescent="0.45"/>
  <cols>
    <col min="1" max="8" width="10.5859375" style="183" customWidth="1"/>
    <col min="9" max="256" width="11.41015625" style="183"/>
    <col min="257" max="264" width="10.5859375" style="183" customWidth="1"/>
    <col min="265" max="512" width="11.41015625" style="183"/>
    <col min="513" max="520" width="10.5859375" style="183" customWidth="1"/>
    <col min="521" max="768" width="11.41015625" style="183"/>
    <col min="769" max="776" width="10.5859375" style="183" customWidth="1"/>
    <col min="777" max="1024" width="11.41015625" style="183"/>
    <col min="1025" max="1032" width="10.5859375" style="183" customWidth="1"/>
    <col min="1033" max="1280" width="11.41015625" style="183"/>
    <col min="1281" max="1288" width="10.5859375" style="183" customWidth="1"/>
    <col min="1289" max="1536" width="11.41015625" style="183"/>
    <col min="1537" max="1544" width="10.5859375" style="183" customWidth="1"/>
    <col min="1545" max="1792" width="11.41015625" style="183"/>
    <col min="1793" max="1800" width="10.5859375" style="183" customWidth="1"/>
    <col min="1801" max="2048" width="11.41015625" style="183"/>
    <col min="2049" max="2056" width="10.5859375" style="183" customWidth="1"/>
    <col min="2057" max="2304" width="11.41015625" style="183"/>
    <col min="2305" max="2312" width="10.5859375" style="183" customWidth="1"/>
    <col min="2313" max="2560" width="11.41015625" style="183"/>
    <col min="2561" max="2568" width="10.5859375" style="183" customWidth="1"/>
    <col min="2569" max="2816" width="11.41015625" style="183"/>
    <col min="2817" max="2824" width="10.5859375" style="183" customWidth="1"/>
    <col min="2825" max="3072" width="11.41015625" style="183"/>
    <col min="3073" max="3080" width="10.5859375" style="183" customWidth="1"/>
    <col min="3081" max="3328" width="11.41015625" style="183"/>
    <col min="3329" max="3336" width="10.5859375" style="183" customWidth="1"/>
    <col min="3337" max="3584" width="11.41015625" style="183"/>
    <col min="3585" max="3592" width="10.5859375" style="183" customWidth="1"/>
    <col min="3593" max="3840" width="11.41015625" style="183"/>
    <col min="3841" max="3848" width="10.5859375" style="183" customWidth="1"/>
    <col min="3849" max="4096" width="11.41015625" style="183"/>
    <col min="4097" max="4104" width="10.5859375" style="183" customWidth="1"/>
    <col min="4105" max="4352" width="11.41015625" style="183"/>
    <col min="4353" max="4360" width="10.5859375" style="183" customWidth="1"/>
    <col min="4361" max="4608" width="11.41015625" style="183"/>
    <col min="4609" max="4616" width="10.5859375" style="183" customWidth="1"/>
    <col min="4617" max="4864" width="11.41015625" style="183"/>
    <col min="4865" max="4872" width="10.5859375" style="183" customWidth="1"/>
    <col min="4873" max="5120" width="11.41015625" style="183"/>
    <col min="5121" max="5128" width="10.5859375" style="183" customWidth="1"/>
    <col min="5129" max="5376" width="11.41015625" style="183"/>
    <col min="5377" max="5384" width="10.5859375" style="183" customWidth="1"/>
    <col min="5385" max="5632" width="11.41015625" style="183"/>
    <col min="5633" max="5640" width="10.5859375" style="183" customWidth="1"/>
    <col min="5641" max="5888" width="11.41015625" style="183"/>
    <col min="5889" max="5896" width="10.5859375" style="183" customWidth="1"/>
    <col min="5897" max="6144" width="11.41015625" style="183"/>
    <col min="6145" max="6152" width="10.5859375" style="183" customWidth="1"/>
    <col min="6153" max="6400" width="11.41015625" style="183"/>
    <col min="6401" max="6408" width="10.5859375" style="183" customWidth="1"/>
    <col min="6409" max="6656" width="11.41015625" style="183"/>
    <col min="6657" max="6664" width="10.5859375" style="183" customWidth="1"/>
    <col min="6665" max="6912" width="11.41015625" style="183"/>
    <col min="6913" max="6920" width="10.5859375" style="183" customWidth="1"/>
    <col min="6921" max="7168" width="11.41015625" style="183"/>
    <col min="7169" max="7176" width="10.5859375" style="183" customWidth="1"/>
    <col min="7177" max="7424" width="11.41015625" style="183"/>
    <col min="7425" max="7432" width="10.5859375" style="183" customWidth="1"/>
    <col min="7433" max="7680" width="11.41015625" style="183"/>
    <col min="7681" max="7688" width="10.5859375" style="183" customWidth="1"/>
    <col min="7689" max="7936" width="11.41015625" style="183"/>
    <col min="7937" max="7944" width="10.5859375" style="183" customWidth="1"/>
    <col min="7945" max="8192" width="11.41015625" style="183"/>
    <col min="8193" max="8200" width="10.5859375" style="183" customWidth="1"/>
    <col min="8201" max="8448" width="11.41015625" style="183"/>
    <col min="8449" max="8456" width="10.5859375" style="183" customWidth="1"/>
    <col min="8457" max="8704" width="11.41015625" style="183"/>
    <col min="8705" max="8712" width="10.5859375" style="183" customWidth="1"/>
    <col min="8713" max="8960" width="11.41015625" style="183"/>
    <col min="8961" max="8968" width="10.5859375" style="183" customWidth="1"/>
    <col min="8969" max="9216" width="11.41015625" style="183"/>
    <col min="9217" max="9224" width="10.5859375" style="183" customWidth="1"/>
    <col min="9225" max="9472" width="11.41015625" style="183"/>
    <col min="9473" max="9480" width="10.5859375" style="183" customWidth="1"/>
    <col min="9481" max="9728" width="11.41015625" style="183"/>
    <col min="9729" max="9736" width="10.5859375" style="183" customWidth="1"/>
    <col min="9737" max="9984" width="11.41015625" style="183"/>
    <col min="9985" max="9992" width="10.5859375" style="183" customWidth="1"/>
    <col min="9993" max="10240" width="11.41015625" style="183"/>
    <col min="10241" max="10248" width="10.5859375" style="183" customWidth="1"/>
    <col min="10249" max="10496" width="11.41015625" style="183"/>
    <col min="10497" max="10504" width="10.5859375" style="183" customWidth="1"/>
    <col min="10505" max="10752" width="11.41015625" style="183"/>
    <col min="10753" max="10760" width="10.5859375" style="183" customWidth="1"/>
    <col min="10761" max="11008" width="11.41015625" style="183"/>
    <col min="11009" max="11016" width="10.5859375" style="183" customWidth="1"/>
    <col min="11017" max="11264" width="11.41015625" style="183"/>
    <col min="11265" max="11272" width="10.5859375" style="183" customWidth="1"/>
    <col min="11273" max="11520" width="11.41015625" style="183"/>
    <col min="11521" max="11528" width="10.5859375" style="183" customWidth="1"/>
    <col min="11529" max="11776" width="11.41015625" style="183"/>
    <col min="11777" max="11784" width="10.5859375" style="183" customWidth="1"/>
    <col min="11785" max="12032" width="11.41015625" style="183"/>
    <col min="12033" max="12040" width="10.5859375" style="183" customWidth="1"/>
    <col min="12041" max="12288" width="11.41015625" style="183"/>
    <col min="12289" max="12296" width="10.5859375" style="183" customWidth="1"/>
    <col min="12297" max="12544" width="11.41015625" style="183"/>
    <col min="12545" max="12552" width="10.5859375" style="183" customWidth="1"/>
    <col min="12553" max="12800" width="11.41015625" style="183"/>
    <col min="12801" max="12808" width="10.5859375" style="183" customWidth="1"/>
    <col min="12809" max="13056" width="11.41015625" style="183"/>
    <col min="13057" max="13064" width="10.5859375" style="183" customWidth="1"/>
    <col min="13065" max="13312" width="11.41015625" style="183"/>
    <col min="13313" max="13320" width="10.5859375" style="183" customWidth="1"/>
    <col min="13321" max="13568" width="11.41015625" style="183"/>
    <col min="13569" max="13576" width="10.5859375" style="183" customWidth="1"/>
    <col min="13577" max="13824" width="11.41015625" style="183"/>
    <col min="13825" max="13832" width="10.5859375" style="183" customWidth="1"/>
    <col min="13833" max="14080" width="11.41015625" style="183"/>
    <col min="14081" max="14088" width="10.5859375" style="183" customWidth="1"/>
    <col min="14089" max="14336" width="11.41015625" style="183"/>
    <col min="14337" max="14344" width="10.5859375" style="183" customWidth="1"/>
    <col min="14345" max="14592" width="11.41015625" style="183"/>
    <col min="14593" max="14600" width="10.5859375" style="183" customWidth="1"/>
    <col min="14601" max="14848" width="11.41015625" style="183"/>
    <col min="14849" max="14856" width="10.5859375" style="183" customWidth="1"/>
    <col min="14857" max="15104" width="11.41015625" style="183"/>
    <col min="15105" max="15112" width="10.5859375" style="183" customWidth="1"/>
    <col min="15113" max="15360" width="11.41015625" style="183"/>
    <col min="15361" max="15368" width="10.5859375" style="183" customWidth="1"/>
    <col min="15369" max="15616" width="11.41015625" style="183"/>
    <col min="15617" max="15624" width="10.5859375" style="183" customWidth="1"/>
    <col min="15625" max="15872" width="11.41015625" style="183"/>
    <col min="15873" max="15880" width="10.5859375" style="183" customWidth="1"/>
    <col min="15881" max="16128" width="11.41015625" style="183"/>
    <col min="16129" max="16136" width="10.5859375" style="183" customWidth="1"/>
    <col min="16137" max="16384" width="11.41015625" style="183"/>
  </cols>
  <sheetData>
    <row r="1" spans="1:8" s="179" customFormat="1" ht="20.100000000000001" customHeight="1" x14ac:dyDescent="0.45">
      <c r="A1" s="178" t="s">
        <v>481</v>
      </c>
      <c r="B1" s="178"/>
      <c r="C1" s="178"/>
      <c r="D1" s="178"/>
      <c r="E1" s="178"/>
      <c r="F1" s="178"/>
      <c r="G1" s="178"/>
      <c r="H1" s="178"/>
    </row>
    <row r="2" spans="1:8" s="179" customFormat="1" ht="43.5" customHeight="1" x14ac:dyDescent="0.45">
      <c r="A2" s="180" t="s">
        <v>564</v>
      </c>
      <c r="B2" s="180"/>
      <c r="C2" s="180"/>
      <c r="D2" s="180"/>
      <c r="E2" s="180"/>
      <c r="F2" s="180"/>
      <c r="G2" s="180"/>
      <c r="H2" s="180"/>
    </row>
    <row r="3" spans="1:8" s="179" customFormat="1" ht="35.1" customHeight="1" x14ac:dyDescent="0.45">
      <c r="A3" s="180" t="s">
        <v>482</v>
      </c>
      <c r="B3" s="180"/>
      <c r="C3" s="180"/>
      <c r="D3" s="180"/>
      <c r="E3" s="180"/>
      <c r="F3" s="180"/>
      <c r="G3" s="180"/>
      <c r="H3" s="180"/>
    </row>
    <row r="4" spans="1:8" s="179" customFormat="1" ht="99.75" customHeight="1" x14ac:dyDescent="0.45">
      <c r="A4" s="180" t="s">
        <v>565</v>
      </c>
      <c r="B4" s="180"/>
      <c r="C4" s="180"/>
      <c r="D4" s="180"/>
      <c r="E4" s="180"/>
      <c r="F4" s="180"/>
      <c r="G4" s="180"/>
      <c r="H4" s="180"/>
    </row>
    <row r="5" spans="1:8" s="179" customFormat="1" ht="53.1" customHeight="1" x14ac:dyDescent="0.45">
      <c r="A5" s="180" t="s">
        <v>483</v>
      </c>
      <c r="B5" s="180"/>
      <c r="C5" s="180"/>
      <c r="D5" s="180"/>
      <c r="E5" s="180"/>
      <c r="F5" s="180"/>
      <c r="G5" s="180"/>
      <c r="H5" s="180"/>
    </row>
    <row r="6" spans="1:8" s="179" customFormat="1" ht="35.1" customHeight="1" x14ac:dyDescent="0.45">
      <c r="A6" s="180" t="s">
        <v>484</v>
      </c>
      <c r="B6" s="180"/>
      <c r="C6" s="180"/>
      <c r="D6" s="180"/>
      <c r="E6" s="180"/>
      <c r="F6" s="180"/>
      <c r="G6" s="180"/>
      <c r="H6" s="180"/>
    </row>
    <row r="7" spans="1:8" s="179" customFormat="1" ht="88.35" customHeight="1" x14ac:dyDescent="0.45">
      <c r="A7" s="180" t="s">
        <v>485</v>
      </c>
      <c r="B7" s="180"/>
      <c r="C7" s="180"/>
      <c r="D7" s="180"/>
      <c r="E7" s="180"/>
      <c r="F7" s="180"/>
      <c r="G7" s="180"/>
      <c r="H7" s="180"/>
    </row>
    <row r="8" spans="1:8" s="179" customFormat="1" ht="88.35" customHeight="1" x14ac:dyDescent="0.45">
      <c r="A8" s="180" t="s">
        <v>486</v>
      </c>
      <c r="B8" s="180"/>
      <c r="C8" s="180"/>
      <c r="D8" s="180"/>
      <c r="E8" s="180"/>
      <c r="F8" s="180"/>
      <c r="G8" s="180"/>
      <c r="H8" s="180"/>
    </row>
    <row r="9" spans="1:8" s="179" customFormat="1" ht="70.349999999999994" customHeight="1" x14ac:dyDescent="0.45">
      <c r="A9" s="180" t="s">
        <v>566</v>
      </c>
      <c r="B9" s="180"/>
      <c r="C9" s="180"/>
      <c r="D9" s="180"/>
      <c r="E9" s="180"/>
      <c r="F9" s="180"/>
      <c r="G9" s="180"/>
      <c r="H9" s="180"/>
    </row>
    <row r="10" spans="1:8" s="179" customFormat="1" ht="53.1" customHeight="1" x14ac:dyDescent="0.45">
      <c r="A10" s="180" t="s">
        <v>487</v>
      </c>
      <c r="B10" s="180"/>
      <c r="C10" s="180"/>
      <c r="D10" s="180"/>
      <c r="E10" s="180"/>
      <c r="F10" s="180"/>
      <c r="G10" s="180"/>
      <c r="H10" s="180"/>
    </row>
    <row r="11" spans="1:8" s="179" customFormat="1" ht="122.7" customHeight="1" x14ac:dyDescent="0.45">
      <c r="A11" s="181" t="s">
        <v>567</v>
      </c>
      <c r="B11" s="180"/>
      <c r="C11" s="180"/>
      <c r="D11" s="180"/>
      <c r="E11" s="180"/>
      <c r="F11" s="180"/>
      <c r="G11" s="180"/>
      <c r="H11" s="180"/>
    </row>
    <row r="12" spans="1:8" s="179" customFormat="1" ht="35.1" customHeight="1" x14ac:dyDescent="0.45">
      <c r="A12" s="180" t="s">
        <v>488</v>
      </c>
      <c r="B12" s="180"/>
      <c r="C12" s="180"/>
      <c r="D12" s="180"/>
      <c r="E12" s="180"/>
      <c r="F12" s="180"/>
      <c r="G12" s="180"/>
      <c r="H12" s="180"/>
    </row>
    <row r="13" spans="1:8" s="179" customFormat="1" ht="97.35" customHeight="1" x14ac:dyDescent="0.45">
      <c r="A13" s="180" t="s">
        <v>489</v>
      </c>
      <c r="B13" s="180"/>
      <c r="C13" s="180"/>
      <c r="D13" s="180"/>
      <c r="E13" s="180"/>
      <c r="F13" s="180"/>
      <c r="G13" s="180"/>
      <c r="H13" s="180"/>
    </row>
    <row r="14" spans="1:8" s="179" customFormat="1" ht="97.35" customHeight="1" x14ac:dyDescent="0.45">
      <c r="A14" s="180" t="s">
        <v>490</v>
      </c>
      <c r="B14" s="180"/>
      <c r="C14" s="180"/>
      <c r="D14" s="180"/>
      <c r="E14" s="180"/>
      <c r="F14" s="180"/>
      <c r="G14" s="180"/>
      <c r="H14" s="180"/>
    </row>
    <row r="15" spans="1:8" s="179" customFormat="1" ht="20.100000000000001" customHeight="1" x14ac:dyDescent="0.45">
      <c r="A15" s="180" t="s">
        <v>491</v>
      </c>
      <c r="B15" s="180"/>
      <c r="C15" s="180"/>
      <c r="D15" s="180"/>
      <c r="E15" s="180"/>
      <c r="F15" s="180"/>
      <c r="G15" s="180"/>
      <c r="H15" s="180"/>
    </row>
    <row r="16" spans="1:8" x14ac:dyDescent="0.45">
      <c r="A16" s="182"/>
      <c r="B16" s="182"/>
      <c r="C16" s="182"/>
      <c r="D16" s="182"/>
      <c r="E16" s="182"/>
      <c r="F16" s="182"/>
      <c r="G16" s="182"/>
      <c r="H16" s="182"/>
    </row>
    <row r="17" spans="1:8" x14ac:dyDescent="0.45">
      <c r="A17" s="182"/>
      <c r="B17" s="182"/>
      <c r="C17" s="182"/>
      <c r="D17" s="182"/>
      <c r="E17" s="182"/>
      <c r="F17" s="182"/>
      <c r="G17" s="182"/>
      <c r="H17" s="182"/>
    </row>
    <row r="18" spans="1:8" x14ac:dyDescent="0.45">
      <c r="A18" s="182"/>
      <c r="B18" s="182"/>
      <c r="C18" s="182"/>
      <c r="D18" s="182"/>
      <c r="E18" s="182"/>
      <c r="F18" s="182"/>
      <c r="G18" s="182"/>
      <c r="H18" s="182"/>
    </row>
    <row r="19" spans="1:8" x14ac:dyDescent="0.45">
      <c r="A19" s="182"/>
      <c r="B19" s="182"/>
      <c r="C19" s="182"/>
      <c r="D19" s="182"/>
      <c r="E19" s="182"/>
      <c r="F19" s="182"/>
      <c r="G19" s="182"/>
      <c r="H19" s="182"/>
    </row>
    <row r="20" spans="1:8" x14ac:dyDescent="0.45">
      <c r="A20" s="182"/>
      <c r="B20" s="182"/>
      <c r="C20" s="182"/>
      <c r="D20" s="182"/>
      <c r="E20" s="182"/>
      <c r="F20" s="182"/>
      <c r="G20" s="182"/>
      <c r="H20" s="182"/>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65" bestFit="1" customWidth="1"/>
    <col min="2" max="2" width="39" style="65" customWidth="1"/>
    <col min="3" max="16384" width="11.41015625" style="65"/>
  </cols>
  <sheetData>
    <row r="1" spans="1:7" ht="20.100000000000001" customHeight="1" x14ac:dyDescent="0.45">
      <c r="A1" s="64" t="s">
        <v>270</v>
      </c>
      <c r="C1" s="66" t="s">
        <v>271</v>
      </c>
    </row>
    <row r="2" spans="1:7" ht="20.100000000000001" customHeight="1" x14ac:dyDescent="0.45">
      <c r="A2" s="65" t="s">
        <v>272</v>
      </c>
      <c r="B2" s="67"/>
      <c r="C2" s="65" t="s">
        <v>272</v>
      </c>
    </row>
    <row r="3" spans="1:7" ht="20.100000000000001" customHeight="1" x14ac:dyDescent="0.45">
      <c r="A3" s="65" t="s">
        <v>273</v>
      </c>
      <c r="B3" s="72"/>
      <c r="C3" s="65" t="s">
        <v>274</v>
      </c>
    </row>
    <row r="4" spans="1:7" ht="20.100000000000001" customHeight="1" x14ac:dyDescent="0.45">
      <c r="A4" s="65" t="s">
        <v>275</v>
      </c>
      <c r="B4" s="67"/>
      <c r="C4" s="65" t="s">
        <v>276</v>
      </c>
    </row>
    <row r="5" spans="1:7" ht="10" customHeight="1" x14ac:dyDescent="0.45"/>
    <row r="6" spans="1:7" ht="60" customHeight="1" x14ac:dyDescent="0.45">
      <c r="A6" s="117" t="s">
        <v>570</v>
      </c>
      <c r="B6" s="118"/>
      <c r="C6" s="118"/>
      <c r="D6" s="118"/>
      <c r="E6" s="118"/>
      <c r="F6" s="118"/>
      <c r="G6" s="118"/>
    </row>
    <row r="7" spans="1:7" ht="10" customHeight="1" x14ac:dyDescent="0.45">
      <c r="A7" s="111"/>
      <c r="B7" s="111"/>
      <c r="C7" s="111"/>
      <c r="D7" s="111"/>
      <c r="E7" s="111"/>
      <c r="F7" s="111"/>
      <c r="G7" s="111"/>
    </row>
    <row r="8" spans="1:7" ht="60" customHeight="1" x14ac:dyDescent="0.45">
      <c r="A8" s="117" t="s">
        <v>568</v>
      </c>
      <c r="B8" s="118"/>
      <c r="C8" s="118"/>
      <c r="D8" s="118"/>
      <c r="E8" s="118"/>
      <c r="F8" s="118"/>
      <c r="G8" s="118"/>
    </row>
    <row r="9" spans="1:7" ht="10" customHeight="1" x14ac:dyDescent="0.45">
      <c r="A9" s="112"/>
      <c r="B9" s="112"/>
      <c r="C9" s="112"/>
      <c r="D9" s="112"/>
      <c r="E9" s="112"/>
      <c r="F9" s="112"/>
      <c r="G9" s="112"/>
    </row>
    <row r="10" spans="1:7" ht="40" customHeight="1" x14ac:dyDescent="0.45">
      <c r="A10" s="114" t="s">
        <v>550</v>
      </c>
      <c r="B10" s="114"/>
      <c r="C10" s="114"/>
      <c r="D10" s="114"/>
      <c r="E10" s="114"/>
      <c r="F10" s="114"/>
      <c r="G10" s="114"/>
    </row>
    <row r="11" spans="1:7" ht="75" customHeight="1" x14ac:dyDescent="0.45">
      <c r="A11" s="184" t="s">
        <v>569</v>
      </c>
      <c r="B11" s="184"/>
      <c r="C11" s="184"/>
      <c r="D11" s="184"/>
      <c r="E11" s="184"/>
      <c r="F11" s="184"/>
      <c r="G11" s="184"/>
    </row>
    <row r="12" spans="1:7" ht="40" customHeight="1" x14ac:dyDescent="0.45">
      <c r="A12" s="114" t="s">
        <v>307</v>
      </c>
      <c r="B12" s="114"/>
      <c r="C12" s="115" t="s">
        <v>308</v>
      </c>
      <c r="D12" s="115"/>
      <c r="E12" s="115"/>
      <c r="F12" s="115"/>
      <c r="G12" s="113"/>
    </row>
    <row r="13" spans="1:7" ht="10" customHeight="1" x14ac:dyDescent="0.45">
      <c r="A13" s="70"/>
      <c r="B13" s="70"/>
      <c r="C13" s="71"/>
      <c r="D13" s="71"/>
      <c r="E13" s="71"/>
      <c r="F13" s="71"/>
      <c r="G13" s="71"/>
    </row>
    <row r="14" spans="1:7" ht="10" customHeight="1" x14ac:dyDescent="0.45"/>
    <row r="15" spans="1:7" x14ac:dyDescent="0.45">
      <c r="A15" s="65" t="s">
        <v>277</v>
      </c>
      <c r="B15" s="72"/>
      <c r="C15" s="116" t="s">
        <v>278</v>
      </c>
      <c r="D15" s="116"/>
      <c r="E15" s="116"/>
    </row>
    <row r="16" spans="1:7" x14ac:dyDescent="0.45">
      <c r="A16" s="65" t="s">
        <v>279</v>
      </c>
      <c r="B16" s="68" t="str">
        <f>IF(ISBLANK(B15),"",IF(B3=B15,"Kontrolle erfolgreich - check ok","FEHLER - ERROR"))</f>
        <v/>
      </c>
      <c r="C16" s="65" t="s">
        <v>280</v>
      </c>
    </row>
    <row r="17" spans="2:2" x14ac:dyDescent="0.45">
      <c r="B17" s="68" t="str">
        <f>IF(ISBLANK(B15),"",IF(ISERROR(FIND("@",B15,1)),"keine gültige eMail-Adresse",IF((VALUE(FIND("@",B15,1))&gt;1),"","keine gültige eMail-Adresse!")))</f>
        <v/>
      </c>
    </row>
    <row r="18" spans="2:2" x14ac:dyDescent="0.45">
      <c r="B18" s="68" t="str">
        <f>IF(ISBLANK(B15),"",IF(ISERROR(FIND("@",B15,1)),"no valid eMail-adress",IF((VALUE(FIND("@",B15,1))&gt;1),"","no valid eMail-address!")))</f>
        <v/>
      </c>
    </row>
    <row r="19" spans="2:2" x14ac:dyDescent="0.45">
      <c r="B19" s="65" t="str">
        <f>IF(ISBLANK(B15),"",IF(ISERROR(FIND("; ",B15,1)),"",IF((VALUE(FIND("; ",B15,1))&gt;8),"","Achtung - die zweite eMail-Adresse wurde nicht korrekt eingegeben")))</f>
        <v/>
      </c>
    </row>
  </sheetData>
  <sheetProtection algorithmName="SHA-512" hashValue="X49Lff3olQ1k0HykTipeLFjcEUNtXgugziH8Qt5H3kIanzRQ5e4xXm2W40tSmu2ybM+sKPKVxyWIeLz2DeOCaQ==" saltValue="h7xD9N6fX6VScBH4bzR/b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5"/>
  <sheetViews>
    <sheetView workbookViewId="0">
      <selection activeCell="F29" sqref="F29"/>
    </sheetView>
  </sheetViews>
  <sheetFormatPr baseColWidth="10" defaultRowHeight="14" x14ac:dyDescent="0.45"/>
  <cols>
    <col min="1" max="1" width="39.41015625" bestFit="1" customWidth="1"/>
    <col min="2" max="2" width="33.1171875" bestFit="1" customWidth="1"/>
  </cols>
  <sheetData>
    <row r="1" spans="1:7" x14ac:dyDescent="0.45">
      <c r="A1" t="s">
        <v>12</v>
      </c>
      <c r="B1" s="3" t="str">
        <f>IF(ISNUMBER(VALUE(Ergebnisse!G1)),IF(VALUE(Ergebnisse!G1)&gt;0,VALUE(Ergebnisse!G1),""),"")</f>
        <v/>
      </c>
      <c r="D1" t="s">
        <v>19</v>
      </c>
    </row>
    <row r="2" spans="1:7" x14ac:dyDescent="0.45">
      <c r="A2" t="s">
        <v>5</v>
      </c>
      <c r="B2" s="3" t="str">
        <f>IF(ISNUMBER(VALUE(Ergebnisse!G2)),IF(VALUE(Ergebnisse!G2)&gt;0,VALUE(Ergebnisse!G2),""),"")</f>
        <v/>
      </c>
    </row>
    <row r="3" spans="1:7" x14ac:dyDescent="0.45">
      <c r="A3" t="s">
        <v>13</v>
      </c>
      <c r="B3" s="33" t="s">
        <v>101</v>
      </c>
      <c r="D3" t="s">
        <v>18</v>
      </c>
    </row>
    <row r="4" spans="1:7" x14ac:dyDescent="0.45">
      <c r="A4" t="s">
        <v>14</v>
      </c>
      <c r="B4" s="3">
        <f>YEAR(Ergebnisse!E5)</f>
        <v>2023</v>
      </c>
      <c r="D4" s="4">
        <v>2</v>
      </c>
    </row>
    <row r="5" spans="1:7" x14ac:dyDescent="0.45">
      <c r="A5" t="s">
        <v>15</v>
      </c>
      <c r="B5" s="3" t="str">
        <f>D8</f>
        <v>N</v>
      </c>
      <c r="D5" t="str">
        <f>IF(D4=2,"N","J")</f>
        <v>N</v>
      </c>
      <c r="F5">
        <v>1</v>
      </c>
      <c r="G5" t="s">
        <v>210</v>
      </c>
    </row>
    <row r="6" spans="1:7" x14ac:dyDescent="0.45">
      <c r="A6" t="s">
        <v>40</v>
      </c>
      <c r="B6" s="3">
        <f>Ergebnisse!G3</f>
        <v>1</v>
      </c>
      <c r="F6">
        <v>2</v>
      </c>
      <c r="G6" t="s">
        <v>211</v>
      </c>
    </row>
    <row r="7" spans="1:7" x14ac:dyDescent="0.45">
      <c r="A7" t="s">
        <v>44</v>
      </c>
      <c r="B7" s="34">
        <f>Ergebnisse!E5</f>
        <v>45277</v>
      </c>
    </row>
    <row r="8" spans="1:7" x14ac:dyDescent="0.45">
      <c r="A8" t="s">
        <v>16</v>
      </c>
      <c r="B8" s="3">
        <v>18</v>
      </c>
      <c r="D8" t="str">
        <f>LEFT(D5,1)</f>
        <v>N</v>
      </c>
    </row>
    <row r="9" spans="1:7" x14ac:dyDescent="0.45">
      <c r="A9" t="s">
        <v>17</v>
      </c>
      <c r="B9" s="3">
        <v>2</v>
      </c>
    </row>
    <row r="10" spans="1:7" x14ac:dyDescent="0.45">
      <c r="A10" t="s">
        <v>547</v>
      </c>
      <c r="B10" s="110">
        <f>Kontakt!B2</f>
        <v>0</v>
      </c>
    </row>
    <row r="11" spans="1:7" x14ac:dyDescent="0.45">
      <c r="A11" t="s">
        <v>548</v>
      </c>
      <c r="B11" s="3">
        <f>IF(Kontakt!B3=Kontakt!B15,Kontakt!B3,0)</f>
        <v>0</v>
      </c>
    </row>
    <row r="12" spans="1:7" x14ac:dyDescent="0.45">
      <c r="A12" s="44" t="s">
        <v>549</v>
      </c>
      <c r="B12" s="3">
        <v>1</v>
      </c>
    </row>
    <row r="13" spans="1:7" x14ac:dyDescent="0.45">
      <c r="A13" t="s">
        <v>21</v>
      </c>
      <c r="B13" s="2" t="str">
        <f>Ergebnisse!A20</f>
        <v>aw-Wert</v>
      </c>
      <c r="C13" s="2" t="str">
        <f>Ergebnisse!B20</f>
        <v>ohne</v>
      </c>
    </row>
    <row r="14" spans="1:7" x14ac:dyDescent="0.45">
      <c r="A14" t="s">
        <v>22</v>
      </c>
      <c r="B14" s="2" t="str">
        <f>Ergebnisse!A21</f>
        <v>Trockenmasse</v>
      </c>
      <c r="C14" s="2" t="str">
        <f>Ergebnisse!B21</f>
        <v>g/100 g</v>
      </c>
    </row>
    <row r="15" spans="1:7" x14ac:dyDescent="0.45">
      <c r="A15" t="s">
        <v>23</v>
      </c>
      <c r="B15" s="2" t="str">
        <f>Ergebnisse!A22</f>
        <v>Asche</v>
      </c>
      <c r="C15" s="2" t="str">
        <f>Ergebnisse!B22</f>
        <v>g/100 g</v>
      </c>
    </row>
    <row r="16" spans="1:7" x14ac:dyDescent="0.45">
      <c r="A16" t="s">
        <v>29</v>
      </c>
      <c r="B16" s="2" t="str">
        <f>Ergebnisse!A23</f>
        <v>Rohprotein (N * 6,25)</v>
      </c>
      <c r="C16" s="2" t="str">
        <f>Ergebnisse!B23</f>
        <v>g/100 g</v>
      </c>
    </row>
    <row r="17" spans="1:3" x14ac:dyDescent="0.45">
      <c r="A17" t="s">
        <v>30</v>
      </c>
      <c r="B17" s="2" t="str">
        <f>Ergebnisse!A24</f>
        <v>Fett</v>
      </c>
      <c r="C17" s="2" t="str">
        <f>Ergebnisse!B24</f>
        <v>g/100 g</v>
      </c>
    </row>
    <row r="18" spans="1:3" x14ac:dyDescent="0.45">
      <c r="A18" t="s">
        <v>31</v>
      </c>
      <c r="B18" s="2" t="str">
        <f>Ergebnisse!A25</f>
        <v>Fett, gesättigte Fettsäuren</v>
      </c>
      <c r="C18" s="2" t="str">
        <f>Ergebnisse!B25</f>
        <v>g/100 g</v>
      </c>
    </row>
    <row r="19" spans="1:3" x14ac:dyDescent="0.45">
      <c r="A19" t="s">
        <v>32</v>
      </c>
      <c r="B19" s="2" t="str">
        <f>Ergebnisse!A26</f>
        <v>Halbmikrobuttersäurezahl (HBSZ)</v>
      </c>
      <c r="C19" s="2" t="str">
        <f>Ergebnisse!B26</f>
        <v>ohne</v>
      </c>
    </row>
    <row r="20" spans="1:3" x14ac:dyDescent="0.45">
      <c r="A20" t="s">
        <v>33</v>
      </c>
      <c r="B20" s="2" t="str">
        <f>Ergebnisse!A27</f>
        <v>Butterfett, berechnet über HBSZ</v>
      </c>
      <c r="C20" s="2" t="str">
        <f>Ergebnisse!B27</f>
        <v>g/100 g</v>
      </c>
    </row>
    <row r="21" spans="1:3" x14ac:dyDescent="0.45">
      <c r="A21" t="s">
        <v>102</v>
      </c>
      <c r="B21" s="2" t="str">
        <f>Ergebnisse!A28</f>
        <v>Freie Buttersäure (auf Fett beziehen)</v>
      </c>
      <c r="C21" s="2" t="str">
        <f>Ergebnisse!B28</f>
        <v>g/100 g Fett</v>
      </c>
    </row>
    <row r="22" spans="1:3" x14ac:dyDescent="0.45">
      <c r="A22" t="s">
        <v>103</v>
      </c>
      <c r="B22" s="2" t="str">
        <f>Ergebnisse!A29</f>
        <v>Butterfett, berechnet über Buttersäure</v>
      </c>
      <c r="C22" s="2" t="str">
        <f>Ergebnisse!B29</f>
        <v>g/100 g</v>
      </c>
    </row>
    <row r="23" spans="1:3" x14ac:dyDescent="0.45">
      <c r="A23" t="s">
        <v>104</v>
      </c>
      <c r="B23" s="2" t="str">
        <f>Ergebnisse!A30</f>
        <v>Buttersäuremethylester (auf Fett beziehen)</v>
      </c>
      <c r="C23" s="2" t="str">
        <f>Ergebnisse!B30</f>
        <v>g/100 g Fett</v>
      </c>
    </row>
    <row r="24" spans="1:3" x14ac:dyDescent="0.45">
      <c r="A24" t="s">
        <v>105</v>
      </c>
      <c r="B24" s="2" t="str">
        <f>Ergebnisse!A31</f>
        <v>Butterfett, berechnet
über Buttersäuremethylester</v>
      </c>
      <c r="C24" s="2" t="str">
        <f>Ergebnisse!B31</f>
        <v>g/100 g</v>
      </c>
    </row>
    <row r="25" spans="1:3" x14ac:dyDescent="0.45">
      <c r="A25" t="s">
        <v>106</v>
      </c>
      <c r="B25" s="2" t="str">
        <f>Ergebnisse!A32</f>
        <v>Stärke</v>
      </c>
      <c r="C25" s="2" t="str">
        <f>Ergebnisse!B32</f>
        <v>g/100 g</v>
      </c>
    </row>
    <row r="26" spans="1:3" x14ac:dyDescent="0.45">
      <c r="A26" t="s">
        <v>109</v>
      </c>
      <c r="B26" s="2" t="str">
        <f>Ergebnisse!A33</f>
        <v>Saccharose, wasserfrei</v>
      </c>
      <c r="C26" s="2" t="str">
        <f>Ergebnisse!B33</f>
        <v>g/100 g</v>
      </c>
    </row>
    <row r="27" spans="1:3" x14ac:dyDescent="0.45">
      <c r="A27" t="s">
        <v>212</v>
      </c>
      <c r="B27" s="2" t="str">
        <f>Ergebnisse!A34</f>
        <v>Cholesterin (chromatographisch)</v>
      </c>
      <c r="C27" s="2" t="str">
        <f>Ergebnisse!B34</f>
        <v>mg/100 g</v>
      </c>
    </row>
    <row r="28" spans="1:3" x14ac:dyDescent="0.45">
      <c r="A28" s="44" t="s">
        <v>268</v>
      </c>
      <c r="B28" s="2" t="str">
        <f>Ergebnisse!A36</f>
        <v>Ballaststoffe</v>
      </c>
      <c r="C28" s="2" t="str">
        <f>Ergebnisse!B36</f>
        <v>g/100 g</v>
      </c>
    </row>
    <row r="29" spans="1:3" x14ac:dyDescent="0.45">
      <c r="A29" s="44" t="s">
        <v>406</v>
      </c>
      <c r="B29" s="2" t="str">
        <f>Ergebnisse!A37</f>
        <v>Kochsalz (über Chlorid)</v>
      </c>
      <c r="C29" s="2" t="str">
        <f>Ergebnisse!B37</f>
        <v>g/100 g</v>
      </c>
    </row>
    <row r="30" spans="1:3" x14ac:dyDescent="0.45">
      <c r="A30" s="44" t="s">
        <v>424</v>
      </c>
      <c r="B30" s="2" t="str">
        <f>Ergebnisse!A38</f>
        <v>Natrium</v>
      </c>
      <c r="C30" s="2" t="str">
        <f>Ergebnisse!B38</f>
        <v>mg/100 g</v>
      </c>
    </row>
    <row r="34" spans="1:12" x14ac:dyDescent="0.45">
      <c r="A34" s="44" t="s">
        <v>408</v>
      </c>
    </row>
    <row r="35" spans="1:12" ht="30.7" x14ac:dyDescent="0.45">
      <c r="A35" s="44" t="s">
        <v>411</v>
      </c>
      <c r="F35" s="88" t="s">
        <v>409</v>
      </c>
      <c r="G35" s="88" t="s">
        <v>407</v>
      </c>
      <c r="H35" s="119" t="s">
        <v>410</v>
      </c>
      <c r="I35" s="119"/>
      <c r="J35" s="88" t="s">
        <v>402</v>
      </c>
      <c r="K35" s="88" t="s">
        <v>403</v>
      </c>
      <c r="L35" s="88" t="s">
        <v>404</v>
      </c>
    </row>
  </sheetData>
  <sheetProtection algorithmName="SHA-512" hashValue="huOU57whdKkf0sIS7N+TIs+F4xxWg2RSSJ818u+8yShgQ2QuCZRu118FuXi2JfmIQT+FVpV+Yu2WR9kEsyL/wg==" saltValue="bLaVGYm4CgJpRfuz4oBPdA==" spinCount="100000" sheet="1" objects="1" scenarios="1"/>
  <mergeCells count="1">
    <mergeCell ref="H35:I35"/>
  </mergeCells>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92"/>
  <sheetViews>
    <sheetView zoomScale="115" zoomScaleNormal="115" workbookViewId="0"/>
  </sheetViews>
  <sheetFormatPr baseColWidth="10" defaultColWidth="11.41015625" defaultRowHeight="14" x14ac:dyDescent="0.45"/>
  <cols>
    <col min="1" max="1" width="40" style="9" customWidth="1"/>
    <col min="2" max="2" width="14.64453125" style="9" customWidth="1"/>
    <col min="3" max="3" width="11.64453125" style="9" customWidth="1"/>
    <col min="4" max="6" width="13.64453125" style="9" customWidth="1"/>
    <col min="7" max="7" width="12.64453125" style="9" customWidth="1"/>
    <col min="8" max="8" width="9.64453125" style="9" customWidth="1"/>
    <col min="9" max="9" width="4.64453125" style="9" customWidth="1"/>
    <col min="10" max="16384" width="11.41015625" style="9"/>
  </cols>
  <sheetData>
    <row r="1" spans="1:8" ht="21.95" customHeight="1" x14ac:dyDescent="0.65">
      <c r="A1" s="5" t="s">
        <v>53</v>
      </c>
      <c r="B1" s="6"/>
      <c r="E1" s="7" t="s">
        <v>54</v>
      </c>
      <c r="F1" s="8"/>
      <c r="G1" s="91" t="s">
        <v>532</v>
      </c>
    </row>
    <row r="2" spans="1:8" ht="21.95" customHeight="1" x14ac:dyDescent="0.65">
      <c r="A2" s="5" t="s">
        <v>100</v>
      </c>
      <c r="B2" s="6"/>
      <c r="E2" s="7" t="s">
        <v>55</v>
      </c>
      <c r="F2" s="8"/>
      <c r="G2" s="91" t="s">
        <v>532</v>
      </c>
    </row>
    <row r="3" spans="1:8" ht="12.2" customHeight="1" x14ac:dyDescent="0.65">
      <c r="A3" s="5"/>
      <c r="B3" s="6"/>
      <c r="E3" s="120" t="s">
        <v>45</v>
      </c>
      <c r="F3" s="120"/>
      <c r="G3" s="35">
        <v>1</v>
      </c>
      <c r="H3" s="109" t="s">
        <v>447</v>
      </c>
    </row>
    <row r="4" spans="1:8" ht="21.95" customHeight="1" x14ac:dyDescent="0.55000000000000004">
      <c r="A4" s="7" t="s">
        <v>10</v>
      </c>
      <c r="B4" s="9" t="s">
        <v>6</v>
      </c>
      <c r="E4" s="27" t="s">
        <v>41</v>
      </c>
      <c r="F4" s="108" t="str">
        <f>IF(G1="?","",IF(ISNUMBER(VALUE(G1)),"","Bitte nur Ziffern eingeben (numbers only)"))</f>
        <v/>
      </c>
      <c r="H4" s="10"/>
    </row>
    <row r="5" spans="1:8" ht="19.95" customHeight="1" x14ac:dyDescent="0.55000000000000004">
      <c r="A5" s="10" t="s">
        <v>56</v>
      </c>
      <c r="E5" s="45">
        <v>45277</v>
      </c>
      <c r="F5" s="108" t="str">
        <f>IF(G2="?","",IF(ISNUMBER(VALUE(G2)),"","Bitte nur Ziffern eingeben (numbers only)"))</f>
        <v/>
      </c>
      <c r="G5" s="8"/>
      <c r="H5" s="10"/>
    </row>
    <row r="6" spans="1:8" ht="10.199999999999999" customHeight="1" x14ac:dyDescent="0.45"/>
    <row r="7" spans="1:8" s="12" customFormat="1" ht="33" customHeight="1" x14ac:dyDescent="0.45">
      <c r="A7" s="129" t="s">
        <v>221</v>
      </c>
      <c r="B7" s="129"/>
      <c r="C7" s="129"/>
      <c r="D7" s="129"/>
      <c r="E7" s="129"/>
      <c r="F7" s="129"/>
      <c r="G7" s="129"/>
      <c r="H7" s="129"/>
    </row>
    <row r="8" spans="1:8" s="12" customFormat="1" ht="67.95" customHeight="1" x14ac:dyDescent="0.45">
      <c r="A8" s="129" t="s">
        <v>571</v>
      </c>
      <c r="B8" s="129"/>
      <c r="C8" s="129"/>
      <c r="D8" s="129"/>
      <c r="E8" s="129"/>
      <c r="F8" s="129"/>
      <c r="G8" s="129"/>
      <c r="H8" s="129"/>
    </row>
    <row r="9" spans="1:8" s="12" customFormat="1" ht="33" customHeight="1" x14ac:dyDescent="0.45">
      <c r="A9" s="129" t="s">
        <v>222</v>
      </c>
      <c r="B9" s="129"/>
      <c r="C9" s="129"/>
      <c r="D9" s="129"/>
      <c r="E9" s="129"/>
      <c r="F9" s="129"/>
      <c r="G9" s="129"/>
      <c r="H9" s="129"/>
    </row>
    <row r="10" spans="1:8" s="12" customFormat="1" ht="33" customHeight="1" x14ac:dyDescent="0.45">
      <c r="A10" s="129" t="s">
        <v>58</v>
      </c>
      <c r="B10" s="129"/>
      <c r="C10" s="129"/>
      <c r="D10" s="129"/>
      <c r="E10" s="129"/>
      <c r="F10" s="129"/>
      <c r="G10" s="129"/>
      <c r="H10" s="129"/>
    </row>
    <row r="11" spans="1:8" s="12" customFormat="1" ht="33" customHeight="1" x14ac:dyDescent="0.45">
      <c r="A11" s="129" t="s">
        <v>226</v>
      </c>
      <c r="B11" s="129"/>
      <c r="C11" s="129"/>
      <c r="D11" s="129"/>
      <c r="E11" s="129"/>
      <c r="F11" s="129"/>
      <c r="G11" s="129"/>
      <c r="H11" s="129"/>
    </row>
    <row r="12" spans="1:8" s="12" customFormat="1" ht="33" customHeight="1" x14ac:dyDescent="0.45">
      <c r="A12" s="129" t="s">
        <v>110</v>
      </c>
      <c r="B12" s="129"/>
      <c r="C12" s="129"/>
      <c r="D12" s="129"/>
      <c r="E12" s="129"/>
      <c r="F12" s="129"/>
      <c r="G12" s="129"/>
      <c r="H12" s="129"/>
    </row>
    <row r="13" spans="1:8" s="12" customFormat="1" ht="33" customHeight="1" x14ac:dyDescent="0.45">
      <c r="A13" s="129" t="s">
        <v>223</v>
      </c>
      <c r="B13" s="129"/>
      <c r="C13" s="129"/>
      <c r="D13" s="129"/>
      <c r="E13" s="129"/>
      <c r="F13" s="129"/>
      <c r="G13" s="129"/>
      <c r="H13" s="129"/>
    </row>
    <row r="14" spans="1:8" s="12" customFormat="1" ht="33" customHeight="1" x14ac:dyDescent="0.45">
      <c r="A14" s="132" t="s">
        <v>113</v>
      </c>
      <c r="B14" s="132"/>
      <c r="C14" s="132"/>
      <c r="D14" s="132"/>
      <c r="E14" s="132"/>
      <c r="F14" s="132"/>
      <c r="G14" s="132"/>
      <c r="H14" s="132"/>
    </row>
    <row r="15" spans="1:8" s="12" customFormat="1" ht="33" customHeight="1" x14ac:dyDescent="0.45">
      <c r="A15" s="129" t="s">
        <v>177</v>
      </c>
      <c r="B15" s="129"/>
      <c r="C15" s="129"/>
      <c r="D15" s="129"/>
      <c r="E15" s="129"/>
      <c r="F15" s="129"/>
      <c r="G15" s="129"/>
      <c r="H15" s="129"/>
    </row>
    <row r="16" spans="1:8" s="12" customFormat="1" ht="33" customHeight="1" x14ac:dyDescent="0.45">
      <c r="A16" s="133" t="str">
        <f>IF(OR(OR(G1="?",ISBLANK(G1)),OR(G2="?",ISBLANK(G2))),"Die Tabelle ist so nicht versandfertig. Es fehlen noch Eingaben bei Kunden-Nr. und/oder Postleitzahl.","Wichtig: Sind Ihre Eingaben bei Kunden-Nr. und Postleitzahl korrekt und haben Sie im Tabellenblatt Kontakt alle gelb hinterlegten Felder ausgefüllt?")</f>
        <v>Die Tabelle ist so nicht versandfertig. Es fehlen noch Eingaben bei Kunden-Nr. und/oder Postleitzahl.</v>
      </c>
      <c r="B16" s="133"/>
      <c r="C16" s="133"/>
      <c r="D16" s="133"/>
      <c r="E16" s="133"/>
      <c r="F16" s="133"/>
      <c r="G16" s="133"/>
      <c r="H16" s="133"/>
    </row>
    <row r="17" spans="1:12" s="12" customFormat="1" ht="30.2" customHeight="1" x14ac:dyDescent="0.55000000000000004">
      <c r="A17" s="11" t="s">
        <v>42</v>
      </c>
      <c r="B17" s="7"/>
      <c r="C17" s="10"/>
      <c r="D17" s="7"/>
      <c r="E17" s="7"/>
      <c r="F17" s="7"/>
      <c r="G17" s="60"/>
      <c r="I17" s="9"/>
    </row>
    <row r="18" spans="1:12" ht="35.1" customHeight="1" x14ac:dyDescent="0.55000000000000004">
      <c r="A18" s="7" t="s">
        <v>108</v>
      </c>
      <c r="G18" s="88"/>
    </row>
    <row r="19" spans="1:12" s="26" customFormat="1" ht="36" customHeight="1" x14ac:dyDescent="0.5">
      <c r="A19" s="16" t="s">
        <v>3</v>
      </c>
      <c r="B19" s="16" t="s">
        <v>4</v>
      </c>
      <c r="C19" s="22" t="s">
        <v>43</v>
      </c>
      <c r="D19" s="22" t="s">
        <v>8</v>
      </c>
      <c r="E19" s="22" t="s">
        <v>9</v>
      </c>
      <c r="F19" s="22" t="s">
        <v>59</v>
      </c>
      <c r="G19" s="43" t="s">
        <v>95</v>
      </c>
      <c r="H19" s="128" t="s">
        <v>405</v>
      </c>
      <c r="I19" s="128"/>
      <c r="J19" s="89" t="s">
        <v>402</v>
      </c>
      <c r="K19" s="89" t="s">
        <v>403</v>
      </c>
      <c r="L19" s="89" t="s">
        <v>404</v>
      </c>
    </row>
    <row r="20" spans="1:12" s="62" customFormat="1" ht="22.1" customHeight="1" x14ac:dyDescent="0.45">
      <c r="A20" s="93" t="s">
        <v>421</v>
      </c>
      <c r="B20" s="93" t="s">
        <v>97</v>
      </c>
      <c r="C20" s="43" t="s">
        <v>422</v>
      </c>
      <c r="D20" s="92"/>
      <c r="E20" s="92"/>
      <c r="F20" s="39">
        <f>aw!B1</f>
        <v>25</v>
      </c>
      <c r="G20" s="43"/>
      <c r="H20" s="94">
        <f>aw!C1</f>
        <v>24</v>
      </c>
      <c r="I20" s="95"/>
    </row>
    <row r="21" spans="1:12" s="26" customFormat="1" ht="22.1" customHeight="1" x14ac:dyDescent="0.5">
      <c r="A21" s="38" t="s">
        <v>461</v>
      </c>
      <c r="B21" s="38" t="s">
        <v>57</v>
      </c>
      <c r="C21" s="39">
        <v>3</v>
      </c>
      <c r="D21" s="92"/>
      <c r="E21" s="92"/>
      <c r="F21" s="39">
        <f>Wasser!$B$1</f>
        <v>29</v>
      </c>
      <c r="G21" s="39"/>
      <c r="H21" s="48">
        <f>Wasser!$C$1</f>
        <v>28</v>
      </c>
      <c r="I21" s="46"/>
    </row>
    <row r="22" spans="1:12" s="26" customFormat="1" ht="22.1" customHeight="1" x14ac:dyDescent="0.5">
      <c r="A22" s="38" t="s">
        <v>62</v>
      </c>
      <c r="B22" s="38" t="s">
        <v>57</v>
      </c>
      <c r="C22" s="39">
        <v>3</v>
      </c>
      <c r="D22" s="92"/>
      <c r="E22" s="92"/>
      <c r="F22" s="39">
        <f>Asche!B1</f>
        <v>23</v>
      </c>
      <c r="G22" s="39">
        <f>Asche!B33</f>
        <v>12</v>
      </c>
      <c r="H22" s="48">
        <f>Asche!$C$1</f>
        <v>22</v>
      </c>
      <c r="I22" s="50">
        <f>Asche!C33</f>
        <v>11</v>
      </c>
    </row>
    <row r="23" spans="1:12" s="26" customFormat="1" ht="22.1" customHeight="1" x14ac:dyDescent="0.5">
      <c r="A23" s="38" t="s">
        <v>420</v>
      </c>
      <c r="B23" s="38" t="s">
        <v>57</v>
      </c>
      <c r="C23" s="39">
        <v>3</v>
      </c>
      <c r="D23" s="92"/>
      <c r="E23" s="92"/>
      <c r="F23" s="39">
        <f>Rohprotein!$B$1</f>
        <v>19</v>
      </c>
      <c r="G23" s="39"/>
      <c r="H23" s="48">
        <f>Rohprotein!$C$1</f>
        <v>18</v>
      </c>
      <c r="I23" s="46"/>
    </row>
    <row r="24" spans="1:12" s="26" customFormat="1" ht="22.1" customHeight="1" x14ac:dyDescent="0.5">
      <c r="A24" s="38" t="s">
        <v>61</v>
      </c>
      <c r="B24" s="38" t="s">
        <v>57</v>
      </c>
      <c r="C24" s="39">
        <v>4</v>
      </c>
      <c r="D24" s="92"/>
      <c r="E24" s="92"/>
      <c r="F24" s="39">
        <f>Fett!$B$1</f>
        <v>27</v>
      </c>
      <c r="G24" s="39"/>
      <c r="H24" s="48">
        <f>Fett!$C$1</f>
        <v>26</v>
      </c>
      <c r="I24" s="46"/>
    </row>
    <row r="25" spans="1:12" s="26" customFormat="1" ht="22.1" customHeight="1" x14ac:dyDescent="0.5">
      <c r="A25" s="38" t="s">
        <v>462</v>
      </c>
      <c r="B25" s="38" t="s">
        <v>57</v>
      </c>
      <c r="C25" s="39">
        <v>3</v>
      </c>
      <c r="D25" s="92"/>
      <c r="E25" s="92"/>
      <c r="F25" s="39">
        <f>Fett_gesaettigt!B1</f>
        <v>9</v>
      </c>
      <c r="G25" s="39"/>
      <c r="H25" s="48">
        <f>Fett_gesaettigt!C1</f>
        <v>8</v>
      </c>
      <c r="I25" s="46"/>
    </row>
    <row r="26" spans="1:12" s="26" customFormat="1" ht="22.1" customHeight="1" x14ac:dyDescent="0.5">
      <c r="A26" s="38" t="s">
        <v>98</v>
      </c>
      <c r="B26" s="38" t="s">
        <v>97</v>
      </c>
      <c r="C26" s="39">
        <v>3</v>
      </c>
      <c r="D26" s="92"/>
      <c r="E26" s="92"/>
      <c r="F26" s="39">
        <f>HBZ!$B$1</f>
        <v>4</v>
      </c>
      <c r="G26" s="39"/>
      <c r="H26" s="48">
        <f>HBZ!$C$1</f>
        <v>3</v>
      </c>
      <c r="I26" s="46"/>
    </row>
    <row r="27" spans="1:12" s="26" customFormat="1" ht="22.1" customHeight="1" x14ac:dyDescent="0.5">
      <c r="A27" s="38" t="s">
        <v>448</v>
      </c>
      <c r="B27" s="38" t="s">
        <v>57</v>
      </c>
      <c r="C27" s="39">
        <v>3</v>
      </c>
      <c r="D27" s="92"/>
      <c r="E27" s="92"/>
      <c r="F27" s="39"/>
      <c r="G27" s="39" t="str">
        <f>IF(ISBLANK(G55),"",G55)</f>
        <v/>
      </c>
      <c r="H27" s="48"/>
      <c r="I27" s="46"/>
    </row>
    <row r="28" spans="1:12" s="26" customFormat="1" ht="22.1" customHeight="1" x14ac:dyDescent="0.5">
      <c r="A28" s="38" t="s">
        <v>112</v>
      </c>
      <c r="B28" s="38" t="s">
        <v>99</v>
      </c>
      <c r="C28" s="39">
        <v>3</v>
      </c>
      <c r="D28" s="92"/>
      <c r="E28" s="92"/>
      <c r="F28" s="39">
        <f>Buttersre!$B$1</f>
        <v>14</v>
      </c>
      <c r="G28" s="39"/>
      <c r="H28" s="48">
        <f>Buttersre!$C$1</f>
        <v>13</v>
      </c>
      <c r="I28" s="46"/>
    </row>
    <row r="29" spans="1:12" s="26" customFormat="1" ht="22.1" customHeight="1" x14ac:dyDescent="0.5">
      <c r="A29" s="38" t="s">
        <v>449</v>
      </c>
      <c r="B29" s="38" t="s">
        <v>57</v>
      </c>
      <c r="C29" s="39">
        <v>3</v>
      </c>
      <c r="D29" s="92"/>
      <c r="E29" s="92"/>
      <c r="F29" s="39"/>
      <c r="G29" s="39" t="str">
        <f>IF(ISBLANK(G58),"",G58)</f>
        <v/>
      </c>
      <c r="H29" s="48"/>
      <c r="I29" s="46"/>
    </row>
    <row r="30" spans="1:12" s="26" customFormat="1" ht="22.1" customHeight="1" x14ac:dyDescent="0.5">
      <c r="A30" s="38" t="s">
        <v>111</v>
      </c>
      <c r="B30" s="38" t="s">
        <v>99</v>
      </c>
      <c r="C30" s="39">
        <v>3</v>
      </c>
      <c r="D30" s="92"/>
      <c r="E30" s="92"/>
      <c r="F30" s="39">
        <f>BSME!B1</f>
        <v>28</v>
      </c>
      <c r="H30" s="48">
        <f>BSME!C1</f>
        <v>27</v>
      </c>
      <c r="I30" s="46"/>
    </row>
    <row r="31" spans="1:12" s="26" customFormat="1" ht="34.200000000000003" customHeight="1" x14ac:dyDescent="0.5">
      <c r="A31" s="38" t="s">
        <v>450</v>
      </c>
      <c r="B31" s="38" t="s">
        <v>57</v>
      </c>
      <c r="C31" s="39">
        <v>3</v>
      </c>
      <c r="D31" s="92"/>
      <c r="E31" s="92"/>
      <c r="F31" s="39"/>
      <c r="G31" s="39" t="str">
        <f>IF(ISBLANK(G63),"",G63)</f>
        <v/>
      </c>
      <c r="H31" s="48"/>
      <c r="I31" s="46"/>
    </row>
    <row r="32" spans="1:12" s="26" customFormat="1" ht="22.1" customHeight="1" x14ac:dyDescent="0.5">
      <c r="A32" s="38" t="s">
        <v>107</v>
      </c>
      <c r="B32" s="38" t="s">
        <v>57</v>
      </c>
      <c r="C32" s="39">
        <v>3</v>
      </c>
      <c r="D32" s="92"/>
      <c r="E32" s="92"/>
      <c r="F32" s="39">
        <f>Stärke!B1</f>
        <v>26</v>
      </c>
      <c r="G32" s="39">
        <f>Stärke!B32</f>
        <v>13</v>
      </c>
      <c r="H32" s="48">
        <f>Stärke!$C$1</f>
        <v>25</v>
      </c>
      <c r="I32" s="48">
        <f>Stärke!$C$32</f>
        <v>12</v>
      </c>
    </row>
    <row r="33" spans="1:12" s="26" customFormat="1" ht="22.1" customHeight="1" x14ac:dyDescent="0.5">
      <c r="A33" s="38" t="s">
        <v>213</v>
      </c>
      <c r="B33" s="38" t="s">
        <v>57</v>
      </c>
      <c r="C33" s="39">
        <v>4</v>
      </c>
      <c r="D33" s="92"/>
      <c r="E33" s="92"/>
      <c r="F33" s="39">
        <f>Saccharose!B1</f>
        <v>27</v>
      </c>
      <c r="G33" s="39"/>
      <c r="H33" s="48">
        <f>Saccharose!$C$1</f>
        <v>26</v>
      </c>
      <c r="I33" s="46"/>
    </row>
    <row r="34" spans="1:12" s="26" customFormat="1" ht="22.1" customHeight="1" x14ac:dyDescent="0.5">
      <c r="A34" s="38" t="s">
        <v>318</v>
      </c>
      <c r="B34" s="38" t="s">
        <v>96</v>
      </c>
      <c r="C34" s="39">
        <v>3</v>
      </c>
      <c r="D34" s="92"/>
      <c r="E34" s="92"/>
      <c r="F34" s="39">
        <f>Cholesterin!$B$1</f>
        <v>37</v>
      </c>
      <c r="G34" s="39"/>
      <c r="H34" s="48">
        <f>Cholesterin!$C$1</f>
        <v>36</v>
      </c>
      <c r="I34" s="46"/>
    </row>
    <row r="35" spans="1:12" s="26" customFormat="1" ht="22.1" hidden="1" customHeight="1" x14ac:dyDescent="0.5">
      <c r="A35" s="38" t="s">
        <v>63</v>
      </c>
      <c r="B35" s="38" t="s">
        <v>96</v>
      </c>
      <c r="C35" s="39">
        <v>3</v>
      </c>
      <c r="D35" s="92"/>
      <c r="E35" s="92"/>
      <c r="F35" s="39">
        <f>Gesamtsterine!B1</f>
        <v>8</v>
      </c>
      <c r="G35" s="39"/>
      <c r="H35" s="48">
        <f>Gesamtsterine!C1</f>
        <v>7</v>
      </c>
      <c r="I35" s="46"/>
    </row>
    <row r="36" spans="1:12" s="62" customFormat="1" ht="22.1" customHeight="1" x14ac:dyDescent="0.45">
      <c r="A36" s="38" t="s">
        <v>209</v>
      </c>
      <c r="B36" s="38" t="s">
        <v>57</v>
      </c>
      <c r="C36" s="39">
        <v>3</v>
      </c>
      <c r="D36" s="92"/>
      <c r="E36" s="92"/>
      <c r="F36" s="39">
        <f>Ballaststoffe!B1</f>
        <v>10</v>
      </c>
      <c r="G36" s="46"/>
      <c r="H36" s="48">
        <f>Ballaststoffe!C1</f>
        <v>9</v>
      </c>
    </row>
    <row r="37" spans="1:12" ht="22.1" customHeight="1" x14ac:dyDescent="0.45">
      <c r="A37" s="38" t="s">
        <v>334</v>
      </c>
      <c r="B37" s="38" t="s">
        <v>57</v>
      </c>
      <c r="C37" s="39">
        <v>3</v>
      </c>
      <c r="D37" s="92"/>
      <c r="E37" s="92"/>
      <c r="F37" s="39">
        <f>Kochsalz!B1</f>
        <v>33</v>
      </c>
      <c r="G37" s="46"/>
      <c r="H37" s="48">
        <f>Kochsalz!C1</f>
        <v>32</v>
      </c>
      <c r="I37" s="62"/>
    </row>
    <row r="38" spans="1:12" ht="22.1" customHeight="1" x14ac:dyDescent="0.45">
      <c r="A38" s="38" t="s">
        <v>335</v>
      </c>
      <c r="B38" s="38" t="s">
        <v>96</v>
      </c>
      <c r="C38" s="39">
        <v>3</v>
      </c>
      <c r="D38" s="92"/>
      <c r="E38" s="92"/>
      <c r="F38" s="39">
        <f>Elemente!B61</f>
        <v>40</v>
      </c>
      <c r="G38" s="90">
        <f>Elemente!B13</f>
        <v>14</v>
      </c>
      <c r="H38" s="90">
        <f>Elemente!B30</f>
        <v>6</v>
      </c>
      <c r="I38" s="90">
        <f>Elemente!C30</f>
        <v>6</v>
      </c>
      <c r="J38" s="90">
        <f>Elemente!B39</f>
        <v>4</v>
      </c>
      <c r="K38" s="90">
        <f>Elemente!B46</f>
        <v>12</v>
      </c>
      <c r="L38" s="90">
        <f>Elemente!B2</f>
        <v>8</v>
      </c>
    </row>
    <row r="39" spans="1:12" ht="35.1" customHeight="1" x14ac:dyDescent="0.5">
      <c r="A39" s="127" t="s">
        <v>144</v>
      </c>
      <c r="B39" s="127"/>
      <c r="C39" s="127"/>
      <c r="D39" s="127"/>
      <c r="E39" s="127"/>
      <c r="F39" s="127"/>
      <c r="G39" s="127"/>
      <c r="H39" s="127"/>
    </row>
    <row r="40" spans="1:12" ht="18" customHeight="1" x14ac:dyDescent="0.45">
      <c r="A40" s="40" t="str">
        <f>A20</f>
        <v>aw-Wert</v>
      </c>
      <c r="B40" s="122"/>
      <c r="C40" s="122"/>
      <c r="D40" s="122"/>
      <c r="E40" s="122"/>
      <c r="F40" s="122"/>
      <c r="G40" s="122"/>
      <c r="H40" s="122"/>
      <c r="I40" s="14" t="b">
        <f>ISBLANK(VLOOKUP(F20,aw!A3:C27,3))</f>
        <v>1</v>
      </c>
    </row>
    <row r="41" spans="1:12" ht="34.950000000000003" customHeight="1" x14ac:dyDescent="0.45">
      <c r="A41" s="41" t="str">
        <f>IF(F20=H20,"bitte eingeben:",IF(I40,"","Art der Modifikation:"))</f>
        <v/>
      </c>
      <c r="B41" s="131"/>
      <c r="C41" s="131"/>
      <c r="D41" s="131"/>
      <c r="E41" s="131"/>
      <c r="F41" s="131"/>
      <c r="G41" s="131"/>
      <c r="H41" s="131"/>
      <c r="I41" s="14"/>
    </row>
    <row r="42" spans="1:12" ht="18" customHeight="1" x14ac:dyDescent="0.45">
      <c r="A42" s="40" t="str">
        <f>A21</f>
        <v>Trockenmasse</v>
      </c>
      <c r="B42" s="122"/>
      <c r="C42" s="122"/>
      <c r="D42" s="122"/>
      <c r="E42" s="122"/>
      <c r="F42" s="122"/>
      <c r="G42" s="122"/>
      <c r="H42" s="122"/>
      <c r="I42" s="14" t="b">
        <f>ISBLANK(VLOOKUP(F21,Wasser!A3:C37,3))</f>
        <v>1</v>
      </c>
    </row>
    <row r="43" spans="1:12" ht="34.950000000000003" customHeight="1" x14ac:dyDescent="0.45">
      <c r="A43" s="41" t="str">
        <f>IF(F21=H21,"bitte eingeben:",IF(I42,"","Art der Modifikation:"))</f>
        <v/>
      </c>
      <c r="B43" s="131"/>
      <c r="C43" s="131"/>
      <c r="D43" s="131"/>
      <c r="E43" s="131"/>
      <c r="F43" s="131"/>
      <c r="G43" s="131"/>
      <c r="H43" s="131"/>
      <c r="I43" s="14"/>
    </row>
    <row r="44" spans="1:12" ht="18" customHeight="1" x14ac:dyDescent="0.5">
      <c r="A44" s="42" t="str">
        <f>A22</f>
        <v>Asche</v>
      </c>
      <c r="B44" s="122"/>
      <c r="C44" s="122"/>
      <c r="D44" s="122"/>
      <c r="E44" s="122"/>
      <c r="F44" s="122"/>
      <c r="G44" s="122"/>
      <c r="H44" s="122"/>
      <c r="I44" s="14" t="b">
        <f>ISBLANK(VLOOKUP(F22,Asche!A3:C25,3))</f>
        <v>1</v>
      </c>
    </row>
    <row r="45" spans="1:12" ht="18" customHeight="1" x14ac:dyDescent="0.5">
      <c r="A45" s="42" t="s">
        <v>146</v>
      </c>
      <c r="B45" s="121"/>
      <c r="C45" s="121"/>
      <c r="D45" s="121"/>
      <c r="E45" s="121"/>
      <c r="F45" s="121"/>
      <c r="G45" s="121"/>
      <c r="H45" s="121"/>
      <c r="I45" s="14"/>
    </row>
    <row r="46" spans="1:12" ht="34.950000000000003" customHeight="1" x14ac:dyDescent="0.45">
      <c r="A46" s="41" t="str">
        <f>IF(F22=H22,"bitte eingeben:",IF(I44,"","Art der Modifikation:"))</f>
        <v/>
      </c>
      <c r="B46" s="124"/>
      <c r="C46" s="124"/>
      <c r="D46" s="124"/>
      <c r="E46" s="124"/>
      <c r="F46" s="124"/>
      <c r="G46" s="124"/>
      <c r="H46" s="124"/>
      <c r="I46" s="14"/>
    </row>
    <row r="47" spans="1:12" ht="18" customHeight="1" x14ac:dyDescent="0.5">
      <c r="A47" s="42" t="str">
        <f>A23</f>
        <v>Rohprotein (N * 6,25)</v>
      </c>
      <c r="B47" s="122"/>
      <c r="C47" s="122"/>
      <c r="D47" s="122"/>
      <c r="E47" s="122"/>
      <c r="F47" s="122"/>
      <c r="G47" s="122"/>
      <c r="H47" s="122"/>
      <c r="I47" s="14" t="b">
        <f>ISBLANK(VLOOKUP(F23,Rohprotein!A3:C27,3))</f>
        <v>1</v>
      </c>
    </row>
    <row r="48" spans="1:12" ht="35.1" customHeight="1" x14ac:dyDescent="0.45">
      <c r="A48" s="41" t="str">
        <f>IF(F23=H23,"bitte eingeben:",IF(I47,"","Art der Modifikation:"))</f>
        <v/>
      </c>
      <c r="B48" s="124"/>
      <c r="C48" s="124"/>
      <c r="D48" s="124"/>
      <c r="E48" s="124"/>
      <c r="F48" s="124"/>
      <c r="G48" s="124"/>
      <c r="H48" s="124"/>
      <c r="I48" s="14"/>
    </row>
    <row r="49" spans="1:9" ht="18" customHeight="1" x14ac:dyDescent="0.45">
      <c r="A49" s="40" t="str">
        <f>A24</f>
        <v>Fett</v>
      </c>
      <c r="B49" s="122"/>
      <c r="C49" s="122"/>
      <c r="D49" s="122"/>
      <c r="E49" s="122"/>
      <c r="F49" s="122"/>
      <c r="G49" s="122"/>
      <c r="H49" s="122"/>
      <c r="I49" s="14" t="b">
        <f>ISBLANK(VLOOKUP(F24,Fett!A3:C35,3))</f>
        <v>1</v>
      </c>
    </row>
    <row r="50" spans="1:9" ht="35.1" customHeight="1" x14ac:dyDescent="0.45">
      <c r="A50" s="41" t="str">
        <f>IF(F24=H24,"bitte eingeben:",IF(I49,"","Art der Modifikation:"))</f>
        <v/>
      </c>
      <c r="B50" s="124"/>
      <c r="C50" s="124"/>
      <c r="D50" s="124"/>
      <c r="E50" s="124"/>
      <c r="F50" s="124"/>
      <c r="G50" s="124"/>
      <c r="H50" s="124"/>
      <c r="I50" s="14"/>
    </row>
    <row r="51" spans="1:9" ht="18" customHeight="1" x14ac:dyDescent="0.45">
      <c r="A51" s="104" t="str">
        <f>A25</f>
        <v>Fett, gesättigte Fettsäuren</v>
      </c>
      <c r="B51" s="122"/>
      <c r="C51" s="122"/>
      <c r="D51" s="122"/>
      <c r="E51" s="122"/>
      <c r="F51" s="122"/>
      <c r="G51" s="122"/>
      <c r="H51" s="122"/>
      <c r="I51" s="14" t="b">
        <f>ISBLANK(VLOOKUP(F25,Fett_gesaettigt!A3:C11,3))</f>
        <v>1</v>
      </c>
    </row>
    <row r="52" spans="1:9" ht="34.950000000000003" customHeight="1" x14ac:dyDescent="0.45">
      <c r="A52" s="41" t="str">
        <f>IF(F25=H25,"bitte eingeben:",IF(I51,"","Art der Modifikation:"))</f>
        <v/>
      </c>
      <c r="B52" s="124"/>
      <c r="C52" s="124"/>
      <c r="D52" s="124"/>
      <c r="E52" s="124"/>
      <c r="F52" s="124"/>
      <c r="G52" s="124"/>
      <c r="H52" s="124"/>
      <c r="I52" s="14"/>
    </row>
    <row r="53" spans="1:9" ht="18" customHeight="1" x14ac:dyDescent="0.45">
      <c r="A53" s="40" t="str">
        <f>A26</f>
        <v>Halbmikrobuttersäurezahl (HBSZ)</v>
      </c>
      <c r="B53" s="122"/>
      <c r="C53" s="122"/>
      <c r="D53" s="122"/>
      <c r="E53" s="122"/>
      <c r="F53" s="122"/>
      <c r="G53" s="122"/>
      <c r="H53" s="122"/>
      <c r="I53" s="14" t="b">
        <f>ISBLANK(VLOOKUP(F26,HBZ!A3:C19,3))</f>
        <v>1</v>
      </c>
    </row>
    <row r="54" spans="1:9" ht="35.1" customHeight="1" x14ac:dyDescent="0.45">
      <c r="A54" s="41" t="str">
        <f>IF(F26=H26,"bitte eingeben:",IF(I53,"","Art der Modifikation:"))</f>
        <v/>
      </c>
      <c r="B54" s="123"/>
      <c r="C54" s="123"/>
      <c r="D54" s="123"/>
      <c r="E54" s="123"/>
      <c r="F54" s="123"/>
      <c r="G54" s="123"/>
      <c r="H54" s="123"/>
      <c r="I54" s="14"/>
    </row>
    <row r="55" spans="1:9" ht="18" customHeight="1" x14ac:dyDescent="0.45">
      <c r="A55" s="126" t="str">
        <f>IF(($F$26-$H$26-1)&lt;0,"Halbmikrobuttersäurezahl (HBSZ) von reinem Milchfett (Ihre Grundlage bei der Berechnung des Milchfettgehaltes):","")</f>
        <v/>
      </c>
      <c r="B55" s="126"/>
      <c r="C55" s="126"/>
      <c r="D55" s="126"/>
      <c r="E55" s="126"/>
      <c r="F55" s="126"/>
      <c r="G55" s="137"/>
      <c r="H55" s="137"/>
      <c r="I55" s="14"/>
    </row>
    <row r="56" spans="1:9" ht="18" customHeight="1" x14ac:dyDescent="0.45">
      <c r="A56" s="40" t="s">
        <v>126</v>
      </c>
      <c r="B56" s="122"/>
      <c r="C56" s="122"/>
      <c r="D56" s="122"/>
      <c r="E56" s="122"/>
      <c r="F56" s="122"/>
      <c r="G56" s="122"/>
      <c r="H56" s="122"/>
      <c r="I56" s="14" t="b">
        <f>ISBLANK(VLOOKUP(F28,Buttersre!A3:C16,3))</f>
        <v>1</v>
      </c>
    </row>
    <row r="57" spans="1:9" ht="35.1" customHeight="1" x14ac:dyDescent="0.45">
      <c r="A57" s="41" t="str">
        <f>IF(F28=H28,"bitte eingeben:",IF(I56,"","Art der Modifikation:"))</f>
        <v/>
      </c>
      <c r="B57" s="123"/>
      <c r="C57" s="123"/>
      <c r="D57" s="123"/>
      <c r="E57" s="123"/>
      <c r="F57" s="123"/>
      <c r="G57" s="123"/>
      <c r="H57" s="123"/>
      <c r="I57" s="14"/>
    </row>
    <row r="58" spans="1:9" ht="18" customHeight="1" x14ac:dyDescent="0.45">
      <c r="A58" s="126" t="str">
        <f>IF(($F$28-$H$28-1)&lt;0,"Gehalt von freier Buttersäure [g/100 g] in Milchfett (Ihre Grundlage bei der Berechnung des Milchfettgehaltes):","")</f>
        <v/>
      </c>
      <c r="B58" s="126"/>
      <c r="C58" s="126"/>
      <c r="D58" s="126"/>
      <c r="E58" s="126"/>
      <c r="F58" s="126"/>
      <c r="G58" s="137"/>
      <c r="H58" s="137"/>
      <c r="I58" s="14"/>
    </row>
    <row r="59" spans="1:9" ht="27.95" customHeight="1" x14ac:dyDescent="0.5">
      <c r="A59" s="127" t="s">
        <v>145</v>
      </c>
      <c r="B59" s="127"/>
      <c r="C59" s="127"/>
      <c r="D59" s="127"/>
      <c r="E59" s="127"/>
      <c r="F59" s="127"/>
      <c r="G59" s="127"/>
      <c r="H59" s="127"/>
      <c r="I59" s="14"/>
    </row>
    <row r="60" spans="1:9" ht="15" hidden="1" customHeight="1" x14ac:dyDescent="0.5">
      <c r="A60" s="127"/>
      <c r="B60" s="127"/>
      <c r="C60" s="127"/>
      <c r="D60" s="127"/>
      <c r="E60" s="127"/>
      <c r="F60" s="127"/>
      <c r="G60" s="127"/>
      <c r="H60" s="127"/>
      <c r="I60" s="14"/>
    </row>
    <row r="61" spans="1:9" ht="18" customHeight="1" x14ac:dyDescent="0.45">
      <c r="A61" s="40" t="s">
        <v>130</v>
      </c>
      <c r="B61" s="122"/>
      <c r="C61" s="122"/>
      <c r="D61" s="122"/>
      <c r="E61" s="122"/>
      <c r="F61" s="122"/>
      <c r="G61" s="122"/>
      <c r="H61" s="122"/>
      <c r="I61" s="14" t="b">
        <f>ISBLANK(VLOOKUP(F30,BSME!A3:C30,3))</f>
        <v>1</v>
      </c>
    </row>
    <row r="62" spans="1:9" ht="35.1" customHeight="1" x14ac:dyDescent="0.45">
      <c r="A62" s="41" t="str">
        <f>IF(F30=H30,"bitte eingeben:",IF(I61,"","Art der Modifikation:"))</f>
        <v/>
      </c>
      <c r="B62" s="125"/>
      <c r="C62" s="125"/>
      <c r="D62" s="125"/>
      <c r="E62" s="125"/>
      <c r="F62" s="125"/>
      <c r="G62" s="125"/>
      <c r="H62" s="125"/>
      <c r="I62" s="14"/>
    </row>
    <row r="63" spans="1:9" ht="18" customHeight="1" x14ac:dyDescent="0.45">
      <c r="A63" s="126" t="str">
        <f>IF(($F$30-$H$30-1)&lt;0,"Gehalt von Buttersäuremethylester [g/100 g] in Milchfett (Ihre Grundlage bei der Berechnung des Milchfettgehaltes):","")</f>
        <v/>
      </c>
      <c r="B63" s="126"/>
      <c r="C63" s="126"/>
      <c r="D63" s="126"/>
      <c r="E63" s="126"/>
      <c r="F63" s="126"/>
      <c r="G63" s="137"/>
      <c r="H63" s="137"/>
      <c r="I63" s="14"/>
    </row>
    <row r="64" spans="1:9" ht="18" customHeight="1" x14ac:dyDescent="0.45">
      <c r="A64" s="40" t="str">
        <f>A32</f>
        <v>Stärke</v>
      </c>
      <c r="B64" s="121"/>
      <c r="C64" s="121"/>
      <c r="D64" s="121"/>
      <c r="E64" s="121"/>
      <c r="F64" s="121"/>
      <c r="G64" s="121"/>
      <c r="H64" s="121"/>
      <c r="I64" s="14" t="b">
        <f>ISBLANK(VLOOKUP(F32,Stärke!A3:C31,3))</f>
        <v>1</v>
      </c>
    </row>
    <row r="65" spans="1:12" ht="18" customHeight="1" x14ac:dyDescent="0.45">
      <c r="A65" s="40" t="s">
        <v>155</v>
      </c>
      <c r="B65" s="121"/>
      <c r="C65" s="121"/>
      <c r="D65" s="121"/>
      <c r="E65" s="121"/>
      <c r="F65" s="121"/>
      <c r="G65" s="121"/>
      <c r="H65" s="121"/>
      <c r="I65" s="14" t="b">
        <f>ISBLANK(VLOOKUP(F32,Stärke!A34:C46,3))</f>
        <v>1</v>
      </c>
    </row>
    <row r="66" spans="1:12" ht="18" customHeight="1" x14ac:dyDescent="0.45">
      <c r="A66" s="40" t="s">
        <v>546</v>
      </c>
      <c r="B66" s="124"/>
      <c r="C66" s="124"/>
      <c r="D66" s="124"/>
      <c r="E66" s="124"/>
      <c r="F66" s="124"/>
      <c r="G66" s="124"/>
      <c r="H66" s="124"/>
      <c r="I66" s="14"/>
    </row>
    <row r="67" spans="1:12" ht="35.1" customHeight="1" x14ac:dyDescent="0.45">
      <c r="A67" s="41" t="str">
        <f>IF(OR(F32=H32,G32=I32),"bitte eingeben:",IF(I64,"","Art der Modifikation:"))</f>
        <v/>
      </c>
      <c r="B67" s="124"/>
      <c r="C67" s="124"/>
      <c r="D67" s="124"/>
      <c r="E67" s="124"/>
      <c r="F67" s="124"/>
      <c r="G67" s="124"/>
      <c r="H67" s="124"/>
      <c r="I67" s="14"/>
    </row>
    <row r="68" spans="1:12" ht="21.95" customHeight="1" x14ac:dyDescent="0.45">
      <c r="A68" s="40" t="str">
        <f>A33</f>
        <v>Saccharose, wasserfrei</v>
      </c>
      <c r="B68" s="121"/>
      <c r="C68" s="121"/>
      <c r="D68" s="121"/>
      <c r="E68" s="121"/>
      <c r="F68" s="121"/>
      <c r="G68" s="121"/>
      <c r="H68" s="121"/>
      <c r="I68" s="14" t="b">
        <f>ISBLANK(VLOOKUP(F33,Saccharose!A3:C32,3))</f>
        <v>1</v>
      </c>
    </row>
    <row r="69" spans="1:12" ht="35.1" customHeight="1" x14ac:dyDescent="0.45">
      <c r="A69" s="41" t="str">
        <f>IF(F33=H33,"bitte eingeben:",IF(I68,"","Art der Modifikation:"))</f>
        <v/>
      </c>
      <c r="B69" s="123"/>
      <c r="C69" s="123"/>
      <c r="D69" s="123"/>
      <c r="E69" s="123"/>
      <c r="F69" s="123"/>
      <c r="G69" s="123"/>
      <c r="H69" s="123"/>
      <c r="I69" s="14"/>
    </row>
    <row r="70" spans="1:12" ht="18" customHeight="1" x14ac:dyDescent="0.45">
      <c r="A70" s="40" t="s">
        <v>318</v>
      </c>
      <c r="B70" s="130"/>
      <c r="C70" s="130"/>
      <c r="D70" s="130"/>
      <c r="E70" s="130"/>
      <c r="F70" s="130"/>
      <c r="G70" s="130"/>
      <c r="H70" s="130"/>
      <c r="I70" s="14" t="b">
        <f>ISBLANK(VLOOKUP(F34,Cholesterin!A3:C43,3))</f>
        <v>1</v>
      </c>
    </row>
    <row r="71" spans="1:12" ht="35.1" customHeight="1" x14ac:dyDescent="0.45">
      <c r="A71" s="41" t="str">
        <f>IF(F34=H34,"bitte eingeben:",IF(I70,"","Art der Modifikation:"))</f>
        <v/>
      </c>
      <c r="B71" s="136"/>
      <c r="C71" s="136"/>
      <c r="D71" s="136"/>
      <c r="E71" s="136"/>
      <c r="F71" s="136"/>
      <c r="G71" s="136"/>
      <c r="H71" s="136"/>
      <c r="I71" s="14"/>
    </row>
    <row r="72" spans="1:12" ht="18" customHeight="1" x14ac:dyDescent="0.45">
      <c r="A72" s="40" t="s">
        <v>209</v>
      </c>
      <c r="B72" s="121"/>
      <c r="C72" s="121"/>
      <c r="D72" s="121"/>
      <c r="E72" s="121"/>
      <c r="F72" s="121"/>
      <c r="G72" s="121"/>
      <c r="H72" s="121"/>
      <c r="I72" s="14" t="b">
        <f>ISBLANK(VLOOKUP(F36,Ballaststoffe!A3:C26,3))</f>
        <v>1</v>
      </c>
    </row>
    <row r="73" spans="1:12" ht="18" customHeight="1" x14ac:dyDescent="0.45">
      <c r="A73" s="61" t="s">
        <v>220</v>
      </c>
      <c r="B73" s="140"/>
      <c r="C73" s="140"/>
      <c r="D73" s="140"/>
      <c r="E73" s="140"/>
      <c r="F73" s="140"/>
      <c r="G73" s="140"/>
      <c r="H73" s="140"/>
      <c r="I73" s="14"/>
    </row>
    <row r="74" spans="1:12" ht="35.1" customHeight="1" x14ac:dyDescent="0.45">
      <c r="A74" s="13" t="str">
        <f>IF(F36=H36,"bitte eingeben:",IF(I72,"","Art der Modifikation:"))</f>
        <v/>
      </c>
      <c r="B74" s="136"/>
      <c r="C74" s="136"/>
      <c r="D74" s="136"/>
      <c r="E74" s="136"/>
      <c r="F74" s="136"/>
      <c r="G74" s="136"/>
      <c r="H74" s="136"/>
    </row>
    <row r="75" spans="1:12" ht="18" customHeight="1" x14ac:dyDescent="0.45">
      <c r="A75" s="40" t="s">
        <v>251</v>
      </c>
      <c r="B75" s="139"/>
      <c r="C75" s="139"/>
      <c r="D75" s="139"/>
      <c r="E75" s="139"/>
      <c r="F75" s="139"/>
      <c r="G75" s="139"/>
      <c r="H75" s="139"/>
      <c r="I75" s="14" t="b">
        <f>ISBLANK(VLOOKUP(F37,Kochsalz!A3:C35,3))</f>
        <v>1</v>
      </c>
    </row>
    <row r="76" spans="1:12" ht="35.1" customHeight="1" x14ac:dyDescent="0.45">
      <c r="A76" s="13" t="str">
        <f>IF(F37=H37,"bitte eingeben:",IF(I75,"","Art der Modifikation:"))</f>
        <v/>
      </c>
      <c r="B76" s="138"/>
      <c r="C76" s="138"/>
      <c r="D76" s="138"/>
      <c r="E76" s="138"/>
      <c r="F76" s="138"/>
      <c r="G76" s="138"/>
      <c r="H76" s="138"/>
    </row>
    <row r="77" spans="1:12" ht="28.2" customHeight="1" x14ac:dyDescent="0.5">
      <c r="A77" s="127" t="s">
        <v>396</v>
      </c>
      <c r="B77" s="127"/>
      <c r="C77" s="127"/>
      <c r="D77" s="127"/>
      <c r="E77" s="127"/>
      <c r="F77" s="127"/>
      <c r="G77" s="127"/>
      <c r="H77" s="127"/>
    </row>
    <row r="78" spans="1:12" s="105" customFormat="1" ht="10.1" hidden="1" customHeight="1" x14ac:dyDescent="0.4">
      <c r="F78" s="106">
        <f>MAX(Elemente!$A$62:$A$101)</f>
        <v>40</v>
      </c>
      <c r="G78" s="106">
        <f>MAX(Elemente!$A$14:$A$27)</f>
        <v>14</v>
      </c>
      <c r="H78" s="106">
        <f>MAX(Elemente!$A$31:$A$36)</f>
        <v>6</v>
      </c>
      <c r="I78" s="106">
        <f>MAX(Elemente!$A$31:$A$36)</f>
        <v>6</v>
      </c>
      <c r="J78" s="106">
        <f>MAX(Elemente!$A$40:$A$43)</f>
        <v>4</v>
      </c>
      <c r="K78" s="106">
        <f>MAX(Elemente!$A$47:$A$58)</f>
        <v>12</v>
      </c>
      <c r="L78" s="106">
        <f>MAX(Elemente!$A$3:$A$10)</f>
        <v>8</v>
      </c>
    </row>
    <row r="79" spans="1:12" ht="18" customHeight="1" x14ac:dyDescent="0.55000000000000004">
      <c r="A79" s="79" t="s">
        <v>335</v>
      </c>
      <c r="B79" s="80"/>
      <c r="C79" s="81"/>
      <c r="D79" s="81"/>
      <c r="E79" s="82"/>
      <c r="F79" s="81"/>
      <c r="G79" s="81"/>
      <c r="H79" s="82"/>
    </row>
    <row r="80" spans="1:12" ht="18" customHeight="1" x14ac:dyDescent="0.45">
      <c r="A80" s="83" t="s">
        <v>338</v>
      </c>
      <c r="B80" s="80"/>
      <c r="C80" s="80"/>
      <c r="D80" s="80"/>
      <c r="E80" s="80"/>
      <c r="F80" s="80"/>
      <c r="G80" s="80"/>
      <c r="H80" s="80"/>
    </row>
    <row r="81" spans="1:8" ht="18" customHeight="1" x14ac:dyDescent="0.45">
      <c r="A81" s="84"/>
      <c r="B81" s="80"/>
      <c r="C81" s="80"/>
      <c r="D81" s="85"/>
      <c r="E81" s="80"/>
      <c r="F81" s="80"/>
      <c r="G81" s="80"/>
      <c r="H81" s="80"/>
    </row>
    <row r="82" spans="1:8" ht="18" customHeight="1" x14ac:dyDescent="0.45">
      <c r="A82" s="83" t="s">
        <v>397</v>
      </c>
      <c r="B82" s="80"/>
      <c r="C82" s="80"/>
      <c r="D82" s="80"/>
      <c r="E82" s="80"/>
      <c r="F82" s="80"/>
      <c r="G82" s="80"/>
      <c r="H82" s="80"/>
    </row>
    <row r="83" spans="1:8" ht="34.950000000000003" customHeight="1" x14ac:dyDescent="0.45">
      <c r="A83" s="86" t="str">
        <f>IF(Ergebnisse!G38=Ergebnisse!G78-1,"bitte eingeben:","")</f>
        <v/>
      </c>
      <c r="B83" s="134"/>
      <c r="C83" s="134"/>
      <c r="D83" s="134"/>
      <c r="E83" s="134"/>
      <c r="F83" s="134"/>
      <c r="G83" s="134"/>
      <c r="H83" s="134"/>
    </row>
    <row r="84" spans="1:8" ht="18" customHeight="1" x14ac:dyDescent="0.45">
      <c r="A84" s="83" t="s">
        <v>398</v>
      </c>
      <c r="B84" s="80"/>
      <c r="C84" s="80"/>
      <c r="D84" s="80"/>
      <c r="E84" s="80"/>
      <c r="F84" s="80"/>
      <c r="G84" s="80"/>
      <c r="H84" s="80"/>
    </row>
    <row r="85" spans="1:8" ht="18" customHeight="1" x14ac:dyDescent="0.45">
      <c r="A85" s="83" t="s">
        <v>399</v>
      </c>
      <c r="B85" s="80"/>
      <c r="C85" s="80"/>
      <c r="D85" s="80"/>
      <c r="E85" s="80"/>
      <c r="F85" s="80"/>
      <c r="G85" s="80"/>
      <c r="H85" s="80"/>
    </row>
    <row r="86" spans="1:8" ht="34.950000000000003" customHeight="1" x14ac:dyDescent="0.45">
      <c r="A86" s="86" t="str">
        <f>IF(OR(Ergebnisse!H38=Ergebnisse!H78-1,Ergebnisse!I38=Ergebnisse!I78-1),"bitte eingeben:","")</f>
        <v/>
      </c>
      <c r="B86" s="134"/>
      <c r="C86" s="134"/>
      <c r="D86" s="134"/>
      <c r="E86" s="134"/>
      <c r="F86" s="134"/>
      <c r="G86" s="134"/>
      <c r="H86" s="134"/>
    </row>
    <row r="87" spans="1:8" ht="18" customHeight="1" x14ac:dyDescent="0.45">
      <c r="A87" s="83" t="s">
        <v>366</v>
      </c>
      <c r="B87" s="87"/>
      <c r="C87" s="87"/>
      <c r="D87" s="87"/>
      <c r="E87" s="87"/>
      <c r="F87" s="87"/>
      <c r="G87" s="87"/>
      <c r="H87" s="87"/>
    </row>
    <row r="88" spans="1:8" ht="34.950000000000003" customHeight="1" x14ac:dyDescent="0.45">
      <c r="A88" s="86" t="str">
        <f>IF(Ergebnisse!J38=Ergebnisse!J78-1,"bitte eingeben:","")</f>
        <v/>
      </c>
      <c r="B88" s="135"/>
      <c r="C88" s="135"/>
      <c r="D88" s="135"/>
      <c r="E88" s="135"/>
      <c r="F88" s="135"/>
      <c r="G88" s="135"/>
      <c r="H88" s="135"/>
    </row>
    <row r="89" spans="1:8" ht="18" customHeight="1" x14ac:dyDescent="0.45">
      <c r="A89" s="83" t="s">
        <v>400</v>
      </c>
      <c r="B89" s="87"/>
      <c r="C89" s="87"/>
      <c r="D89" s="87"/>
      <c r="E89" s="87"/>
      <c r="F89" s="87"/>
      <c r="G89" s="87"/>
      <c r="H89" s="87"/>
    </row>
    <row r="90" spans="1:8" ht="34.950000000000003" customHeight="1" x14ac:dyDescent="0.45">
      <c r="A90" s="86" t="str">
        <f>IF(Ergebnisse!K38=Ergebnisse!K78-1,"bitte eingeben:","")</f>
        <v/>
      </c>
      <c r="B90" s="134"/>
      <c r="C90" s="134"/>
      <c r="D90" s="134"/>
      <c r="E90" s="134"/>
      <c r="F90" s="134"/>
      <c r="G90" s="134"/>
      <c r="H90" s="134"/>
    </row>
    <row r="91" spans="1:8" ht="18" customHeight="1" x14ac:dyDescent="0.45">
      <c r="A91" s="83" t="s">
        <v>401</v>
      </c>
      <c r="B91" s="80"/>
      <c r="C91" s="80"/>
      <c r="D91" s="80"/>
      <c r="E91" s="80"/>
      <c r="F91" s="80"/>
      <c r="G91" s="80"/>
      <c r="H91" s="80"/>
    </row>
    <row r="92" spans="1:8" ht="34.950000000000003" customHeight="1" x14ac:dyDescent="0.45">
      <c r="A92" s="86" t="str">
        <f>IF(Ergebnisse!F38=Ergebnisse!F78-1,"bitte eingeben:","")</f>
        <v/>
      </c>
      <c r="B92" s="134"/>
      <c r="C92" s="134"/>
      <c r="D92" s="134"/>
      <c r="E92" s="134"/>
      <c r="F92" s="134"/>
      <c r="G92" s="134"/>
      <c r="H92" s="134"/>
    </row>
  </sheetData>
  <sheetProtection algorithmName="SHA-512" hashValue="Tfr1jjKQSuEk7oHoNlgRnV0So92nIZ1TE3LjoZQkLWC6/FmiFaUQ+S3exiSPDfVKn6jMnSA7dIlQiFNOBPOKEQ==" saltValue="d7HOMJwryDaZIc4Pt+M1mw==" spinCount="100000" sheet="1" objects="1" scenarios="1"/>
  <mergeCells count="59">
    <mergeCell ref="A7:H7"/>
    <mergeCell ref="A8:H8"/>
    <mergeCell ref="A9:H9"/>
    <mergeCell ref="A10:H10"/>
    <mergeCell ref="A11:H11"/>
    <mergeCell ref="B51:H51"/>
    <mergeCell ref="B52:H52"/>
    <mergeCell ref="B74:H74"/>
    <mergeCell ref="A77:H77"/>
    <mergeCell ref="G58:H58"/>
    <mergeCell ref="A55:F55"/>
    <mergeCell ref="G55:H55"/>
    <mergeCell ref="B76:H76"/>
    <mergeCell ref="B75:H75"/>
    <mergeCell ref="B53:H53"/>
    <mergeCell ref="B69:H69"/>
    <mergeCell ref="B71:H71"/>
    <mergeCell ref="B73:H73"/>
    <mergeCell ref="A59:H59"/>
    <mergeCell ref="B68:H68"/>
    <mergeCell ref="G63:H63"/>
    <mergeCell ref="B92:H92"/>
    <mergeCell ref="B90:H90"/>
    <mergeCell ref="B88:H88"/>
    <mergeCell ref="B86:H86"/>
    <mergeCell ref="B83:H83"/>
    <mergeCell ref="B41:H41"/>
    <mergeCell ref="A39:H39"/>
    <mergeCell ref="A13:H13"/>
    <mergeCell ref="A14:H14"/>
    <mergeCell ref="A15:H15"/>
    <mergeCell ref="A16:H16"/>
    <mergeCell ref="B49:H49"/>
    <mergeCell ref="B46:H46"/>
    <mergeCell ref="B44:H44"/>
    <mergeCell ref="B42:H42"/>
    <mergeCell ref="B43:H43"/>
    <mergeCell ref="B48:H48"/>
    <mergeCell ref="B72:H72"/>
    <mergeCell ref="B64:H64"/>
    <mergeCell ref="B67:H67"/>
    <mergeCell ref="B70:H70"/>
    <mergeCell ref="B66:H66"/>
    <mergeCell ref="E3:F3"/>
    <mergeCell ref="B65:H65"/>
    <mergeCell ref="B45:H45"/>
    <mergeCell ref="B47:H47"/>
    <mergeCell ref="B56:H56"/>
    <mergeCell ref="B54:H54"/>
    <mergeCell ref="B57:H57"/>
    <mergeCell ref="B50:H50"/>
    <mergeCell ref="B61:H61"/>
    <mergeCell ref="B62:H62"/>
    <mergeCell ref="A63:F63"/>
    <mergeCell ref="A58:F58"/>
    <mergeCell ref="A60:H60"/>
    <mergeCell ref="H19:I19"/>
    <mergeCell ref="B40:H40"/>
    <mergeCell ref="A12:H12"/>
  </mergeCells>
  <phoneticPr fontId="0" type="noConversion"/>
  <conditionalFormatting sqref="A73">
    <cfRule type="expression" dxfId="39" priority="37" stopIfTrue="1">
      <formula>$F$30-$H$30&lt;=0</formula>
    </cfRule>
  </conditionalFormatting>
  <conditionalFormatting sqref="B83">
    <cfRule type="expression" dxfId="38" priority="11" stopIfTrue="1">
      <formula>G78-$G$38=1</formula>
    </cfRule>
  </conditionalFormatting>
  <conditionalFormatting sqref="B86 I86">
    <cfRule type="expression" dxfId="37" priority="10" stopIfTrue="1">
      <formula>OR($I$38-5=0,$H$38-5=0)</formula>
    </cfRule>
  </conditionalFormatting>
  <conditionalFormatting sqref="B88 I88">
    <cfRule type="expression" dxfId="36" priority="9" stopIfTrue="1">
      <formula>J78-$J$38=1</formula>
    </cfRule>
  </conditionalFormatting>
  <conditionalFormatting sqref="B90 I90">
    <cfRule type="expression" dxfId="35" priority="7" stopIfTrue="1">
      <formula>K78-$K$38=1</formula>
    </cfRule>
  </conditionalFormatting>
  <conditionalFormatting sqref="B92 I92">
    <cfRule type="expression" dxfId="34" priority="8" stopIfTrue="1">
      <formula>F78-$F$38=1</formula>
    </cfRule>
  </conditionalFormatting>
  <conditionalFormatting sqref="B41:H41">
    <cfRule type="expression" dxfId="33" priority="3" stopIfTrue="1">
      <formula>OR($F$20-$H$20=0,NOT(I40))</formula>
    </cfRule>
  </conditionalFormatting>
  <conditionalFormatting sqref="B43:H43">
    <cfRule type="expression" dxfId="32" priority="21" stopIfTrue="1">
      <formula>OR($F$21-$H$21=0,NOT(I42))</formula>
    </cfRule>
  </conditionalFormatting>
  <conditionalFormatting sqref="B46:H46">
    <cfRule type="expression" dxfId="31" priority="23" stopIfTrue="1">
      <formula>OR($F$22-$H$22=0,NOT(I44))</formula>
    </cfRule>
  </conditionalFormatting>
  <conditionalFormatting sqref="B48:H48">
    <cfRule type="expression" dxfId="30" priority="25" stopIfTrue="1">
      <formula>OR($F$23-$H$23=0,NOT(I47))</formula>
    </cfRule>
  </conditionalFormatting>
  <conditionalFormatting sqref="B50:H50">
    <cfRule type="expression" dxfId="29" priority="24" stopIfTrue="1">
      <formula>OR($F$24-$H$24=0,NOT(I49))</formula>
    </cfRule>
  </conditionalFormatting>
  <conditionalFormatting sqref="B52:H52">
    <cfRule type="expression" dxfId="28" priority="2" stopIfTrue="1">
      <formula>OR($F$25-$H$25=0,NOT(I51))</formula>
    </cfRule>
  </conditionalFormatting>
  <conditionalFormatting sqref="B54:H54">
    <cfRule type="expression" dxfId="27" priority="26" stopIfTrue="1">
      <formula>OR($F$26-$H$26=0,NOT(I53))</formula>
    </cfRule>
  </conditionalFormatting>
  <conditionalFormatting sqref="B57:H57">
    <cfRule type="expression" dxfId="26" priority="29" stopIfTrue="1">
      <formula>OR($F$28-$H$28=0,NOT(I56))</formula>
    </cfRule>
  </conditionalFormatting>
  <conditionalFormatting sqref="B62:H62">
    <cfRule type="expression" dxfId="25" priority="30" stopIfTrue="1">
      <formula>OR($F$30-$H$30=0,NOT(I61))</formula>
    </cfRule>
  </conditionalFormatting>
  <conditionalFormatting sqref="B64:H65 B68:H68">
    <cfRule type="expression" dxfId="24" priority="14" stopIfTrue="1">
      <formula>$H$21-5=0</formula>
    </cfRule>
  </conditionalFormatting>
  <conditionalFormatting sqref="B66:H66">
    <cfRule type="expression" dxfId="23" priority="1" stopIfTrue="1">
      <formula>$G$32-3=0</formula>
    </cfRule>
  </conditionalFormatting>
  <conditionalFormatting sqref="B67:H67">
    <cfRule type="expression" dxfId="22" priority="32" stopIfTrue="1">
      <formula>OR($F$32-$H$32=0,$G$32-$I$32=0,NOT(I64))</formula>
    </cfRule>
  </conditionalFormatting>
  <conditionalFormatting sqref="B69:H69">
    <cfRule type="expression" dxfId="21" priority="36" stopIfTrue="1">
      <formula>OR($F$33-$H$33=0,NOT(I68))</formula>
    </cfRule>
  </conditionalFormatting>
  <conditionalFormatting sqref="B70:H70">
    <cfRule type="expression" dxfId="20" priority="15" stopIfTrue="1">
      <formula>$I$21-3=0</formula>
    </cfRule>
  </conditionalFormatting>
  <conditionalFormatting sqref="B71:H71">
    <cfRule type="expression" dxfId="19" priority="19" stopIfTrue="1">
      <formula>OR($F$34-$H$34=0,NOT(I70))</formula>
    </cfRule>
  </conditionalFormatting>
  <conditionalFormatting sqref="B72:H72">
    <cfRule type="expression" dxfId="18" priority="16" stopIfTrue="1">
      <formula>$I$21-10=0</formula>
    </cfRule>
  </conditionalFormatting>
  <conditionalFormatting sqref="B73:H73">
    <cfRule type="expression" dxfId="17" priority="38" stopIfTrue="1">
      <formula>$F$36-$H$36&lt;=0</formula>
    </cfRule>
  </conditionalFormatting>
  <conditionalFormatting sqref="B74:H74">
    <cfRule type="expression" dxfId="16" priority="39" stopIfTrue="1">
      <formula>OR($F$36-$H$36=0,NOT(I72))</formula>
    </cfRule>
  </conditionalFormatting>
  <conditionalFormatting sqref="B76:H76">
    <cfRule type="expression" dxfId="15" priority="41" stopIfTrue="1">
      <formula>OR($F$37-$H$37=0,NOT(I75))</formula>
    </cfRule>
  </conditionalFormatting>
  <conditionalFormatting sqref="F20">
    <cfRule type="expression" dxfId="14" priority="4" stopIfTrue="1">
      <formula>$F20-$H20=1</formula>
    </cfRule>
  </conditionalFormatting>
  <conditionalFormatting sqref="F21:F37">
    <cfRule type="expression" dxfId="13" priority="33" stopIfTrue="1">
      <formula>$F21-$H21=1</formula>
    </cfRule>
  </conditionalFormatting>
  <conditionalFormatting sqref="F36">
    <cfRule type="expression" dxfId="12" priority="18" stopIfTrue="1">
      <formula>$F$36-$H$36=1</formula>
    </cfRule>
  </conditionalFormatting>
  <conditionalFormatting sqref="F37">
    <cfRule type="expression" dxfId="11" priority="40" stopIfTrue="1">
      <formula>$F$37-$H$37=1</formula>
    </cfRule>
  </conditionalFormatting>
  <conditionalFormatting sqref="F38">
    <cfRule type="expression" dxfId="10" priority="5" stopIfTrue="1">
      <formula>$F$38-F78=0</formula>
    </cfRule>
  </conditionalFormatting>
  <conditionalFormatting sqref="G19:G20">
    <cfRule type="expression" dxfId="9" priority="22" stopIfTrue="1">
      <formula>SUM($G$21:$G$29)-16=0</formula>
    </cfRule>
  </conditionalFormatting>
  <conditionalFormatting sqref="G22">
    <cfRule type="expression" dxfId="8" priority="34" stopIfTrue="1">
      <formula>$G$22-$I$22=1</formula>
    </cfRule>
  </conditionalFormatting>
  <conditionalFormatting sqref="G32">
    <cfRule type="expression" dxfId="7" priority="35" stopIfTrue="1">
      <formula>$G$32-$I$32=1</formula>
    </cfRule>
  </conditionalFormatting>
  <conditionalFormatting sqref="G55:H55">
    <cfRule type="expression" dxfId="6" priority="27" stopIfTrue="1">
      <formula>($F$26-$H$26-1)&lt;0</formula>
    </cfRule>
  </conditionalFormatting>
  <conditionalFormatting sqref="G58:H58">
    <cfRule type="expression" dxfId="5" priority="28" stopIfTrue="1">
      <formula>($F$28-$H$28-1)&lt;0</formula>
    </cfRule>
  </conditionalFormatting>
  <conditionalFormatting sqref="G63:H63">
    <cfRule type="expression" dxfId="4" priority="31" stopIfTrue="1">
      <formula>($F$30-$H$30-1)&lt;0</formula>
    </cfRule>
  </conditionalFormatting>
  <conditionalFormatting sqref="G38:L38 G36:G38">
    <cfRule type="cellIs" dxfId="3" priority="17" stopIfTrue="1" operator="equal">
      <formula>10</formula>
    </cfRule>
  </conditionalFormatting>
  <conditionalFormatting sqref="H21:H31 H35:H38">
    <cfRule type="cellIs" dxfId="2" priority="12" stopIfTrue="1" operator="equal">
      <formula>6</formula>
    </cfRule>
  </conditionalFormatting>
  <conditionalFormatting sqref="I21:I31 I33:I35">
    <cfRule type="cellIs" dxfId="1" priority="13" stopIfTrue="1" operator="equal">
      <formula>11</formula>
    </cfRule>
  </conditionalFormatting>
  <conditionalFormatting sqref="I38">
    <cfRule type="cellIs" dxfId="0" priority="6" stopIfTrue="1" operator="equal">
      <formula>6</formula>
    </cfRule>
  </conditionalFormatting>
  <hyperlinks>
    <hyperlink ref="B4" r:id="rId1" xr:uid="{00000000-0004-0000-0800-000000000000}"/>
  </hyperlinks>
  <pageMargins left="0.59055118110236227" right="0.59055118110236227" top="0.59055118110236227" bottom="0.47244094488188981"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4" manualBreakCount="4">
    <brk id="17" max="16383" man="1"/>
    <brk id="38" max="16383" man="1"/>
    <brk id="58" max="16383" man="1"/>
    <brk id="7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21167</xdr:colOff>
                    <xdr:row>40</xdr:row>
                    <xdr:rowOff>436033</xdr:rowOff>
                  </from>
                  <to>
                    <xdr:col>7</xdr:col>
                    <xdr:colOff>630767</xdr:colOff>
                    <xdr:row>41</xdr:row>
                    <xdr:rowOff>198967</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21167</xdr:colOff>
                    <xdr:row>46</xdr:row>
                    <xdr:rowOff>8467</xdr:rowOff>
                  </from>
                  <to>
                    <xdr:col>7</xdr:col>
                    <xdr:colOff>630767</xdr:colOff>
                    <xdr:row>47</xdr:row>
                    <xdr:rowOff>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21167</xdr:colOff>
                    <xdr:row>47</xdr:row>
                    <xdr:rowOff>410633</xdr:rowOff>
                  </from>
                  <to>
                    <xdr:col>7</xdr:col>
                    <xdr:colOff>630767</xdr:colOff>
                    <xdr:row>48</xdr:row>
                    <xdr:rowOff>182033</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21167</xdr:colOff>
                    <xdr:row>42</xdr:row>
                    <xdr:rowOff>436033</xdr:rowOff>
                  </from>
                  <to>
                    <xdr:col>7</xdr:col>
                    <xdr:colOff>630767</xdr:colOff>
                    <xdr:row>43</xdr:row>
                    <xdr:rowOff>198967</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21167</xdr:colOff>
                    <xdr:row>63</xdr:row>
                    <xdr:rowOff>8467</xdr:rowOff>
                  </from>
                  <to>
                    <xdr:col>7</xdr:col>
                    <xdr:colOff>630767</xdr:colOff>
                    <xdr:row>63</xdr:row>
                    <xdr:rowOff>220133</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21167</xdr:colOff>
                    <xdr:row>69</xdr:row>
                    <xdr:rowOff>16933</xdr:rowOff>
                  </from>
                  <to>
                    <xdr:col>7</xdr:col>
                    <xdr:colOff>630767</xdr:colOff>
                    <xdr:row>70</xdr:row>
                    <xdr:rowOff>0</xdr:rowOff>
                  </to>
                </anchor>
              </controlPr>
            </control>
          </mc:Choice>
        </mc:AlternateContent>
        <mc:AlternateContent xmlns:mc="http://schemas.openxmlformats.org/markup-compatibility/2006">
          <mc:Choice Requires="x14">
            <control shapeId="2132" r:id="rId11" name="Drop Down 84">
              <controlPr locked="0" defaultSize="0" autoLine="0" autoPict="0">
                <anchor moveWithCells="1">
                  <from>
                    <xdr:col>1</xdr:col>
                    <xdr:colOff>21167</xdr:colOff>
                    <xdr:row>44</xdr:row>
                    <xdr:rowOff>0</xdr:rowOff>
                  </from>
                  <to>
                    <xdr:col>7</xdr:col>
                    <xdr:colOff>630767</xdr:colOff>
                    <xdr:row>44</xdr:row>
                    <xdr:rowOff>207433</xdr:rowOff>
                  </to>
                </anchor>
              </controlPr>
            </control>
          </mc:Choice>
        </mc:AlternateContent>
        <mc:AlternateContent xmlns:mc="http://schemas.openxmlformats.org/markup-compatibility/2006">
          <mc:Choice Requires="x14">
            <control shapeId="2135" r:id="rId12" name="Drop Down 87">
              <controlPr locked="0" defaultSize="0" autoLine="0" autoPict="0">
                <anchor moveWithCells="1">
                  <from>
                    <xdr:col>1</xdr:col>
                    <xdr:colOff>21167</xdr:colOff>
                    <xdr:row>52</xdr:row>
                    <xdr:rowOff>16933</xdr:rowOff>
                  </from>
                  <to>
                    <xdr:col>7</xdr:col>
                    <xdr:colOff>630767</xdr:colOff>
                    <xdr:row>53</xdr:row>
                    <xdr:rowOff>16933</xdr:rowOff>
                  </to>
                </anchor>
              </controlPr>
            </control>
          </mc:Choice>
        </mc:AlternateContent>
        <mc:AlternateContent xmlns:mc="http://schemas.openxmlformats.org/markup-compatibility/2006">
          <mc:Choice Requires="x14">
            <control shapeId="2136" r:id="rId13" name="Drop Down 88">
              <controlPr locked="0" defaultSize="0" autoLine="0" autoPict="0">
                <anchor moveWithCells="1">
                  <from>
                    <xdr:col>1</xdr:col>
                    <xdr:colOff>21167</xdr:colOff>
                    <xdr:row>55</xdr:row>
                    <xdr:rowOff>8467</xdr:rowOff>
                  </from>
                  <to>
                    <xdr:col>7</xdr:col>
                    <xdr:colOff>630767</xdr:colOff>
                    <xdr:row>55</xdr:row>
                    <xdr:rowOff>220133</xdr:rowOff>
                  </to>
                </anchor>
              </controlPr>
            </control>
          </mc:Choice>
        </mc:AlternateContent>
        <mc:AlternateContent xmlns:mc="http://schemas.openxmlformats.org/markup-compatibility/2006">
          <mc:Choice Requires="x14">
            <control shapeId="2137" r:id="rId14" name="Drop Down 89">
              <controlPr locked="0" defaultSize="0" autoLine="0" autoPict="0">
                <anchor moveWithCells="1">
                  <from>
                    <xdr:col>1</xdr:col>
                    <xdr:colOff>21167</xdr:colOff>
                    <xdr:row>60</xdr:row>
                    <xdr:rowOff>8467</xdr:rowOff>
                  </from>
                  <to>
                    <xdr:col>7</xdr:col>
                    <xdr:colOff>630767</xdr:colOff>
                    <xdr:row>60</xdr:row>
                    <xdr:rowOff>220133</xdr:rowOff>
                  </to>
                </anchor>
              </controlPr>
            </control>
          </mc:Choice>
        </mc:AlternateContent>
        <mc:AlternateContent xmlns:mc="http://schemas.openxmlformats.org/markup-compatibility/2006">
          <mc:Choice Requires="x14">
            <control shapeId="2138" r:id="rId15" name="Drop Down 90">
              <controlPr locked="0" defaultSize="0" autoLine="0" autoPict="0">
                <anchor moveWithCells="1">
                  <from>
                    <xdr:col>1</xdr:col>
                    <xdr:colOff>21167</xdr:colOff>
                    <xdr:row>67</xdr:row>
                    <xdr:rowOff>16933</xdr:rowOff>
                  </from>
                  <to>
                    <xdr:col>7</xdr:col>
                    <xdr:colOff>630767</xdr:colOff>
                    <xdr:row>67</xdr:row>
                    <xdr:rowOff>220133</xdr:rowOff>
                  </to>
                </anchor>
              </controlPr>
            </control>
          </mc:Choice>
        </mc:AlternateContent>
        <mc:AlternateContent xmlns:mc="http://schemas.openxmlformats.org/markup-compatibility/2006">
          <mc:Choice Requires="x14">
            <control shapeId="2139" r:id="rId16" name="Drop Down 91">
              <controlPr locked="0" defaultSize="0" autoLine="0" autoPict="0">
                <anchor moveWithCells="1">
                  <from>
                    <xdr:col>1</xdr:col>
                    <xdr:colOff>21167</xdr:colOff>
                    <xdr:row>64</xdr:row>
                    <xdr:rowOff>8467</xdr:rowOff>
                  </from>
                  <to>
                    <xdr:col>7</xdr:col>
                    <xdr:colOff>630767</xdr:colOff>
                    <xdr:row>64</xdr:row>
                    <xdr:rowOff>220133</xdr:rowOff>
                  </to>
                </anchor>
              </controlPr>
            </control>
          </mc:Choice>
        </mc:AlternateContent>
        <mc:AlternateContent xmlns:mc="http://schemas.openxmlformats.org/markup-compatibility/2006">
          <mc:Choice Requires="x14">
            <control shapeId="2140" r:id="rId17" name="Drop Down 92">
              <controlPr locked="0" defaultSize="0" autoLine="0" autoPict="0">
                <anchor moveWithCells="1">
                  <from>
                    <xdr:col>6</xdr:col>
                    <xdr:colOff>16933</xdr:colOff>
                    <xdr:row>16</xdr:row>
                    <xdr:rowOff>21167</xdr:rowOff>
                  </from>
                  <to>
                    <xdr:col>7</xdr:col>
                    <xdr:colOff>0</xdr:colOff>
                    <xdr:row>16</xdr:row>
                    <xdr:rowOff>313267</xdr:rowOff>
                  </to>
                </anchor>
              </controlPr>
            </control>
          </mc:Choice>
        </mc:AlternateContent>
        <mc:AlternateContent xmlns:mc="http://schemas.openxmlformats.org/markup-compatibility/2006">
          <mc:Choice Requires="x14">
            <control shapeId="2141" r:id="rId18" name="Drop Down 93">
              <controlPr locked="0" defaultSize="0" autoLine="0" autoPict="0">
                <anchor moveWithCells="1">
                  <from>
                    <xdr:col>1</xdr:col>
                    <xdr:colOff>21167</xdr:colOff>
                    <xdr:row>71</xdr:row>
                    <xdr:rowOff>21167</xdr:rowOff>
                  </from>
                  <to>
                    <xdr:col>7</xdr:col>
                    <xdr:colOff>630767</xdr:colOff>
                    <xdr:row>72</xdr:row>
                    <xdr:rowOff>8467</xdr:rowOff>
                  </to>
                </anchor>
              </controlPr>
            </control>
          </mc:Choice>
        </mc:AlternateContent>
        <mc:AlternateContent xmlns:mc="http://schemas.openxmlformats.org/markup-compatibility/2006">
          <mc:Choice Requires="x14">
            <control shapeId="2142" r:id="rId19" name="Drop Down 94">
              <controlPr locked="0" defaultSize="0" autoLine="0" autoPict="0">
                <anchor moveWithCells="1">
                  <from>
                    <xdr:col>1</xdr:col>
                    <xdr:colOff>21167</xdr:colOff>
                    <xdr:row>74</xdr:row>
                    <xdr:rowOff>38100</xdr:rowOff>
                  </from>
                  <to>
                    <xdr:col>7</xdr:col>
                    <xdr:colOff>630767</xdr:colOff>
                    <xdr:row>75</xdr:row>
                    <xdr:rowOff>16933</xdr:rowOff>
                  </to>
                </anchor>
              </controlPr>
            </control>
          </mc:Choice>
        </mc:AlternateContent>
        <mc:AlternateContent xmlns:mc="http://schemas.openxmlformats.org/markup-compatibility/2006">
          <mc:Choice Requires="x14">
            <control shapeId="2143" r:id="rId20" name="Drop Down 95">
              <controlPr locked="0" defaultSize="0" autoLine="0" autoPict="0">
                <anchor moveWithCells="1">
                  <from>
                    <xdr:col>1</xdr:col>
                    <xdr:colOff>8467</xdr:colOff>
                    <xdr:row>79</xdr:row>
                    <xdr:rowOff>46567</xdr:rowOff>
                  </from>
                  <to>
                    <xdr:col>2</xdr:col>
                    <xdr:colOff>266700</xdr:colOff>
                    <xdr:row>80</xdr:row>
                    <xdr:rowOff>38100</xdr:rowOff>
                  </to>
                </anchor>
              </controlPr>
            </control>
          </mc:Choice>
        </mc:AlternateContent>
        <mc:AlternateContent xmlns:mc="http://schemas.openxmlformats.org/markup-compatibility/2006">
          <mc:Choice Requires="x14">
            <control shapeId="2144" r:id="rId21" name="Drop Down 96">
              <controlPr locked="0" defaultSize="0" autoLine="0" autoPict="0">
                <anchor moveWithCells="1">
                  <from>
                    <xdr:col>1</xdr:col>
                    <xdr:colOff>8467</xdr:colOff>
                    <xdr:row>81</xdr:row>
                    <xdr:rowOff>46567</xdr:rowOff>
                  </from>
                  <to>
                    <xdr:col>7</xdr:col>
                    <xdr:colOff>626533</xdr:colOff>
                    <xdr:row>82</xdr:row>
                    <xdr:rowOff>38100</xdr:rowOff>
                  </to>
                </anchor>
              </controlPr>
            </control>
          </mc:Choice>
        </mc:AlternateContent>
        <mc:AlternateContent xmlns:mc="http://schemas.openxmlformats.org/markup-compatibility/2006">
          <mc:Choice Requires="x14">
            <control shapeId="2145" r:id="rId22" name="Drop Down 97">
              <controlPr locked="0" defaultSize="0" autoLine="0" autoPict="0">
                <anchor moveWithCells="1">
                  <from>
                    <xdr:col>1</xdr:col>
                    <xdr:colOff>21167</xdr:colOff>
                    <xdr:row>83</xdr:row>
                    <xdr:rowOff>46567</xdr:rowOff>
                  </from>
                  <to>
                    <xdr:col>7</xdr:col>
                    <xdr:colOff>630767</xdr:colOff>
                    <xdr:row>84</xdr:row>
                    <xdr:rowOff>38100</xdr:rowOff>
                  </to>
                </anchor>
              </controlPr>
            </control>
          </mc:Choice>
        </mc:AlternateContent>
        <mc:AlternateContent xmlns:mc="http://schemas.openxmlformats.org/markup-compatibility/2006">
          <mc:Choice Requires="x14">
            <control shapeId="2146" r:id="rId23" name="Drop Down 98">
              <controlPr locked="0" defaultSize="0" autoLine="0" autoPict="0">
                <anchor moveWithCells="1">
                  <from>
                    <xdr:col>1</xdr:col>
                    <xdr:colOff>8467</xdr:colOff>
                    <xdr:row>84</xdr:row>
                    <xdr:rowOff>67733</xdr:rowOff>
                  </from>
                  <to>
                    <xdr:col>7</xdr:col>
                    <xdr:colOff>626533</xdr:colOff>
                    <xdr:row>85</xdr:row>
                    <xdr:rowOff>55033</xdr:rowOff>
                  </to>
                </anchor>
              </controlPr>
            </control>
          </mc:Choice>
        </mc:AlternateContent>
        <mc:AlternateContent xmlns:mc="http://schemas.openxmlformats.org/markup-compatibility/2006">
          <mc:Choice Requires="x14">
            <control shapeId="2147" r:id="rId24" name="Drop Down 99">
              <controlPr locked="0" defaultSize="0" autoLine="0" autoPict="0">
                <anchor moveWithCells="1">
                  <from>
                    <xdr:col>1</xdr:col>
                    <xdr:colOff>8467</xdr:colOff>
                    <xdr:row>86</xdr:row>
                    <xdr:rowOff>59267</xdr:rowOff>
                  </from>
                  <to>
                    <xdr:col>7</xdr:col>
                    <xdr:colOff>626533</xdr:colOff>
                    <xdr:row>87</xdr:row>
                    <xdr:rowOff>46567</xdr:rowOff>
                  </to>
                </anchor>
              </controlPr>
            </control>
          </mc:Choice>
        </mc:AlternateContent>
        <mc:AlternateContent xmlns:mc="http://schemas.openxmlformats.org/markup-compatibility/2006">
          <mc:Choice Requires="x14">
            <control shapeId="2148" r:id="rId25" name="Drop Down 100">
              <controlPr locked="0" defaultSize="0" autoLine="0" autoPict="0">
                <anchor moveWithCells="1">
                  <from>
                    <xdr:col>1</xdr:col>
                    <xdr:colOff>8467</xdr:colOff>
                    <xdr:row>88</xdr:row>
                    <xdr:rowOff>59267</xdr:rowOff>
                  </from>
                  <to>
                    <xdr:col>7</xdr:col>
                    <xdr:colOff>626533</xdr:colOff>
                    <xdr:row>89</xdr:row>
                    <xdr:rowOff>46567</xdr:rowOff>
                  </to>
                </anchor>
              </controlPr>
            </control>
          </mc:Choice>
        </mc:AlternateContent>
        <mc:AlternateContent xmlns:mc="http://schemas.openxmlformats.org/markup-compatibility/2006">
          <mc:Choice Requires="x14">
            <control shapeId="2149" r:id="rId26" name="Drop Down 101">
              <controlPr locked="0" defaultSize="0" autoLine="0" autoPict="0">
                <anchor moveWithCells="1">
                  <from>
                    <xdr:col>1</xdr:col>
                    <xdr:colOff>8467</xdr:colOff>
                    <xdr:row>90</xdr:row>
                    <xdr:rowOff>76200</xdr:rowOff>
                  </from>
                  <to>
                    <xdr:col>7</xdr:col>
                    <xdr:colOff>626533</xdr:colOff>
                    <xdr:row>91</xdr:row>
                    <xdr:rowOff>59267</xdr:rowOff>
                  </to>
                </anchor>
              </controlPr>
            </control>
          </mc:Choice>
        </mc:AlternateContent>
        <mc:AlternateContent xmlns:mc="http://schemas.openxmlformats.org/markup-compatibility/2006">
          <mc:Choice Requires="x14">
            <control shapeId="2150" r:id="rId27" name="Drop Down 102">
              <controlPr locked="0" defaultSize="0" autoLine="0" autoPict="0">
                <anchor moveWithCells="1">
                  <from>
                    <xdr:col>1</xdr:col>
                    <xdr:colOff>21167</xdr:colOff>
                    <xdr:row>39</xdr:row>
                    <xdr:rowOff>8467</xdr:rowOff>
                  </from>
                  <to>
                    <xdr:col>7</xdr:col>
                    <xdr:colOff>630767</xdr:colOff>
                    <xdr:row>39</xdr:row>
                    <xdr:rowOff>220133</xdr:rowOff>
                  </to>
                </anchor>
              </controlPr>
            </control>
          </mc:Choice>
        </mc:AlternateContent>
        <mc:AlternateContent xmlns:mc="http://schemas.openxmlformats.org/markup-compatibility/2006">
          <mc:Choice Requires="x14">
            <control shapeId="2151" r:id="rId28" name="Drop Down 103">
              <controlPr locked="0" defaultSize="0" autoLine="0" autoPict="0">
                <anchor moveWithCells="1">
                  <from>
                    <xdr:col>1</xdr:col>
                    <xdr:colOff>21167</xdr:colOff>
                    <xdr:row>50</xdr:row>
                    <xdr:rowOff>16933</xdr:rowOff>
                  </from>
                  <to>
                    <xdr:col>7</xdr:col>
                    <xdr:colOff>630767</xdr:colOff>
                    <xdr:row>51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9</vt:i4>
      </vt:variant>
    </vt:vector>
  </HeadingPairs>
  <TitlesOfParts>
    <vt:vector size="35" baseType="lpstr">
      <vt:lpstr>Significance</vt:lpstr>
      <vt:lpstr>Reporting</vt:lpstr>
      <vt:lpstr>Auswertung</vt:lpstr>
      <vt:lpstr>Datenübernahme</vt:lpstr>
      <vt:lpstr>Signifikanz</vt:lpstr>
      <vt:lpstr>Ausfüllhinweise</vt:lpstr>
      <vt:lpstr>Kontakt</vt:lpstr>
      <vt:lpstr>Teilnehmerdaten</vt:lpstr>
      <vt:lpstr>Ergebnisse</vt:lpstr>
      <vt:lpstr>Mitteilungen</vt:lpstr>
      <vt:lpstr>Elemente</vt:lpstr>
      <vt:lpstr>aw</vt:lpstr>
      <vt:lpstr>Wasser</vt:lpstr>
      <vt:lpstr>Asche</vt:lpstr>
      <vt:lpstr>Rohprotein</vt:lpstr>
      <vt:lpstr>Fett</vt:lpstr>
      <vt:lpstr>Fett_gesaettigt</vt:lpstr>
      <vt:lpstr>HBZ</vt:lpstr>
      <vt:lpstr>Buttersre</vt:lpstr>
      <vt:lpstr>BSME</vt:lpstr>
      <vt:lpstr>Stärke</vt:lpstr>
      <vt:lpstr>Saccharose</vt:lpstr>
      <vt:lpstr>Cholesterin</vt:lpstr>
      <vt:lpstr>Gesamtsterine</vt:lpstr>
      <vt:lpstr>Ballaststoffe</vt:lpstr>
      <vt:lpstr>Kochsalz</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2023-10-22T19:32:58Z</cp:lastPrinted>
  <dcterms:created xsi:type="dcterms:W3CDTF">2005-02-14T18:41:01Z</dcterms:created>
  <dcterms:modified xsi:type="dcterms:W3CDTF">2023-10-22T19:40:19Z</dcterms:modified>
</cp:coreProperties>
</file>