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1B62CC05-4F9D-4CF3-98F5-F1D925A501A4}" xr6:coauthVersionLast="47" xr6:coauthVersionMax="47" xr10:uidLastSave="{00000000-0000-0000-0000-000000000000}"/>
  <workbookProtection workbookAlgorithmName="SHA-512" workbookHashValue="St4u2udzU44Yitq7b4hXK9GhPT847axZgYy9CsnGJbrtZiqH5FEhNB4Fvi6HiQYKM2pegOpLAQJQlnzlv9a6Vw==" workbookSaltValue="03uc9Ol9oxuL225l2leTNw==" workbookSpinCount="100000" lockStructure="1"/>
  <bookViews>
    <workbookView xWindow="-108" yWindow="-108" windowWidth="30936" windowHeight="16896" activeTab="6" xr2:uid="{00000000-000D-0000-FFFF-FFFF00000000}"/>
  </bookViews>
  <sheets>
    <sheet name="Hints1" sheetId="65" r:id="rId1"/>
    <sheet name="Reporting" sheetId="66" r:id="rId2"/>
    <sheet name="Hinweise1" sheetId="67" r:id="rId3"/>
    <sheet name="Hinweise2" sheetId="68" r:id="rId4"/>
    <sheet name="Hinweise3" sheetId="69" r:id="rId5"/>
    <sheet name="Ergebnisangabe" sheetId="73" r:id="rId6"/>
    <sheet name="Kontakt" sheetId="71" r:id="rId7"/>
    <sheet name="Teilnehmerdaten" sheetId="17" state="hidden" r:id="rId8"/>
    <sheet name="Ergebnisse" sheetId="5" r:id="rId9"/>
    <sheet name="Mitteilungen" sheetId="15" r:id="rId10"/>
    <sheet name="Zucker" sheetId="22" state="hidden" r:id="rId11"/>
    <sheet name="Fructose" sheetId="23" state="hidden" r:id="rId12"/>
    <sheet name="Maltose" sheetId="24" state="hidden" r:id="rId13"/>
    <sheet name="Diastasezahl" sheetId="25" state="hidden" r:id="rId14"/>
    <sheet name="Prolin" sheetId="26" state="hidden" r:id="rId15"/>
    <sheet name="Saeuren" sheetId="27" state="hidden" r:id="rId16"/>
    <sheet name="HMF" sheetId="30" state="hidden" r:id="rId17"/>
    <sheet name="Leitfaehigkeit" sheetId="43" state="hidden" r:id="rId18"/>
    <sheet name="pHWert" sheetId="44" state="hidden" r:id="rId19"/>
    <sheet name="Wasser" sheetId="45" state="hidden" r:id="rId20"/>
    <sheet name="Saccharasezahl" sheetId="51" state="hidden" r:id="rId21"/>
    <sheet name="Glycerin" sheetId="57" state="hidden" r:id="rId22"/>
    <sheet name="Färbung" sheetId="58" state="hidden" r:id="rId23"/>
    <sheet name="Ethanol" sheetId="72" state="hidden" r:id="rId24"/>
  </sheets>
  <externalReferences>
    <externalReference r:id="rId25"/>
    <externalReference r:id="rId26"/>
    <externalReference r:id="rId27"/>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E5" i="5"/>
  <c r="E4" i="5"/>
  <c r="A14" i="5" l="1"/>
  <c r="B11" i="17"/>
  <c r="B10"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A41" i="5" l="1"/>
  <c r="H22" i="5"/>
  <c r="H23" i="5"/>
  <c r="F24" i="5"/>
  <c r="A43" i="5" s="1"/>
  <c r="H24" i="5"/>
  <c r="F23" i="5"/>
  <c r="I40" i="5" s="1"/>
  <c r="F22" i="5"/>
  <c r="I38" i="5" s="1"/>
  <c r="A18" i="5"/>
  <c r="A19" i="5"/>
  <c r="F25" i="5"/>
  <c r="I42" i="5" s="1"/>
  <c r="G25" i="5"/>
  <c r="F26" i="5"/>
  <c r="G26" i="5"/>
  <c r="F27" i="5"/>
  <c r="I50" i="5" s="1"/>
  <c r="F28" i="5"/>
  <c r="I52" i="5" s="1"/>
  <c r="G28" i="5"/>
  <c r="F29" i="5"/>
  <c r="I59" i="5" s="1"/>
  <c r="G29" i="5"/>
  <c r="F30" i="5"/>
  <c r="I62" i="5" s="1"/>
  <c r="F31" i="5"/>
  <c r="I64" i="5" s="1"/>
  <c r="F32" i="5"/>
  <c r="I66" i="5" s="1"/>
  <c r="F33" i="5"/>
  <c r="I68" i="5" s="1"/>
  <c r="G33" i="5"/>
  <c r="F34" i="5"/>
  <c r="F35" i="5"/>
  <c r="F36" i="5"/>
  <c r="I75" i="5" s="1"/>
  <c r="A38" i="5"/>
  <c r="I71" i="5"/>
  <c r="I73" i="5"/>
  <c r="C1" i="72"/>
  <c r="H36" i="5" s="1"/>
  <c r="C1" i="58"/>
  <c r="H35" i="5" s="1"/>
  <c r="B16" i="71"/>
  <c r="B17" i="71"/>
  <c r="B18" i="71"/>
  <c r="B19" i="71"/>
  <c r="H1" i="15"/>
  <c r="C1" i="22"/>
  <c r="C1" i="45"/>
  <c r="H32" i="5" s="1"/>
  <c r="C1" i="51"/>
  <c r="H33" i="5"/>
  <c r="C1" i="57"/>
  <c r="H34" i="5"/>
  <c r="C1" i="23"/>
  <c r="C1" i="24"/>
  <c r="H25" i="5"/>
  <c r="C21" i="24"/>
  <c r="I25" i="5"/>
  <c r="C1" i="25"/>
  <c r="H26" i="5" s="1"/>
  <c r="C1" i="26"/>
  <c r="H27" i="5" s="1"/>
  <c r="C1" i="27"/>
  <c r="H28" i="5" s="1"/>
  <c r="C21" i="27"/>
  <c r="I28" i="5" s="1"/>
  <c r="C1" i="30"/>
  <c r="H29" i="5" s="1"/>
  <c r="C37" i="30"/>
  <c r="I29" i="5" s="1"/>
  <c r="C1" i="43"/>
  <c r="H30" i="5" s="1"/>
  <c r="C1" i="44"/>
  <c r="H31" i="5" s="1"/>
  <c r="B1" i="17"/>
  <c r="B2" i="17"/>
  <c r="B4" i="17"/>
  <c r="D5" i="17"/>
  <c r="D8" i="17" s="1"/>
  <c r="B5" i="17" s="1"/>
  <c r="B6" i="17"/>
  <c r="B7" i="17"/>
  <c r="B13" i="17"/>
  <c r="C13" i="17"/>
  <c r="I44" i="5"/>
  <c r="A72" i="5" l="1"/>
  <c r="A54" i="5"/>
  <c r="A70" i="5"/>
  <c r="A69" i="5"/>
  <c r="A46" i="5"/>
  <c r="A51" i="5"/>
  <c r="A74" i="5"/>
  <c r="A63" i="5"/>
  <c r="A65" i="5"/>
  <c r="A48" i="5"/>
  <c r="A61" i="5"/>
  <c r="A67" i="5"/>
  <c r="A53" i="5"/>
  <c r="A39" i="5"/>
  <c r="A56" i="5"/>
  <c r="A55" i="5"/>
  <c r="I47" i="5"/>
  <c r="A49" i="5" s="1"/>
  <c r="A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Lippold</author>
    <author>LVU</author>
  </authors>
  <commentList>
    <comment ref="A8" authorId="0" shapeId="0" xr:uid="{00000000-0006-0000-08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"0,810" wird daher als "0,81" dargestellt.
Spreadsheet-Programms do not show zero at the last postion. The value "0,810" will be shown as "0,81".</t>
        </r>
      </text>
    </comment>
    <comment ref="A17" authorId="1" shapeId="0" xr:uid="{00000000-0006-0000-0800-000002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1" shapeId="0" xr:uid="{00000000-0006-0000-0800-000003000000}">
      <text>
        <r>
          <rPr>
            <sz val="8"/>
            <color indexed="81"/>
            <rFont val="Tahoma"/>
            <family val="2"/>
          </rPr>
          <t>Tragen Sie in der ersten Spalte das Ergebnis des ersten Analysengangs ein</t>
        </r>
      </text>
    </comment>
    <comment ref="E21" authorId="1" shapeId="0" xr:uid="{00000000-0006-0000-0800-000004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<sst xmlns="http://schemas.openxmlformats.org/spreadsheetml/2006/main" count="494" uniqueCount="326">
  <si>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</si>
  <si>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</si>
  <si>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</si>
  <si>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</si>
  <si>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</si>
  <si>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</si>
  <si>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</si>
  <si>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</si>
  <si>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</si>
  <si>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</si>
  <si>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</si>
  <si>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</si>
  <si>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</si>
  <si>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</si>
  <si>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</si>
  <si>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</si>
  <si>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</si>
  <si>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</si>
  <si>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</si>
  <si>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</si>
  <si>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</si>
  <si>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</si>
  <si>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</si>
  <si>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</si>
  <si>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</si>
  <si>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</si>
  <si>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</si>
  <si>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</si>
  <si>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</si>
  <si>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</si>
  <si>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</si>
  <si>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Annahmeschluss:</t>
  </si>
  <si>
    <t>Parameter 4</t>
  </si>
  <si>
    <t>Parameter 5</t>
  </si>
  <si>
    <t>Parameter 6</t>
  </si>
  <si>
    <t>Parameter 7</t>
  </si>
  <si>
    <t>Methode</t>
  </si>
  <si>
    <t>Bezeichnung des Analysenverfahrens</t>
  </si>
  <si>
    <t>Anzahl</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</si>
  <si>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</si>
  <si>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</si>
  <si>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</si>
  <si>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pH-Wert</t>
  </si>
  <si>
    <t>ohne</t>
  </si>
  <si>
    <t>Teilnahmen</t>
  </si>
  <si>
    <t>g/100 g</t>
  </si>
  <si>
    <t>Ergebnisangabe mit 3 signifikanten Ziffern [mg/kg]</t>
  </si>
  <si>
    <t>Tabelle wurde bereits einmal erfolgreich gesendet, es handelt sich um eine Aktualisierung: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</si>
  <si>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</si>
  <si>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</si>
  <si>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</si>
  <si>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</si>
  <si>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</si>
  <si>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</si>
  <si>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</si>
  <si>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</si>
  <si>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</si>
  <si>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</si>
  <si>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</si>
  <si>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</si>
  <si>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</si>
  <si>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</si>
  <si>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</si>
  <si>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</si>
  <si>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</si>
  <si>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</si>
  <si>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</si>
  <si>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</si>
  <si>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</si>
  <si>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</si>
  <si>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</si>
  <si>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</si>
  <si>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Untersuchungsergebnisse</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</si>
  <si>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</si>
  <si>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Wasser</t>
  </si>
  <si>
    <t>Schreiben Sie Ihre Daten in die gelb hinterlegten Felder. Geben Sie Ihre Ergebnisse in den aufgeführten Einheiten an.
Write your data into the yellow cells. Give your results in the units of column 2.</t>
  </si>
  <si>
    <t>22</t>
  </si>
  <si>
    <t>Fructose</t>
  </si>
  <si>
    <t>Maltose</t>
  </si>
  <si>
    <t>Diastasezahl</t>
  </si>
  <si>
    <t>Prolin</t>
  </si>
  <si>
    <t>freie Säuren</t>
  </si>
  <si>
    <t>mg/kg</t>
  </si>
  <si>
    <t>mmol/kg</t>
  </si>
  <si>
    <t>HMF</t>
  </si>
  <si>
    <t>Leitfähigkeit bei 20 °C</t>
  </si>
  <si>
    <t>mS/cm</t>
  </si>
  <si>
    <t>§ 64 LFGB Nr. L 40.00-7 (DIN 10758)</t>
  </si>
  <si>
    <t>§ 64 LFGB Nr. L 40.00-7 (DIN 10758), modifiziert</t>
  </si>
  <si>
    <t>Enzymatisch nach Roche / r-Biopharm Nr. 10 716 260 035</t>
  </si>
  <si>
    <t>Enzymatisch nach Roche / r-Biopharm Nr. 10 139 106 035</t>
  </si>
  <si>
    <t>Enzymatisch nach Roche / r-Biopharm Nr. 10 139 041 035 + PGI 127396</t>
  </si>
  <si>
    <t>HPAEC-PAD</t>
  </si>
  <si>
    <t>Ionenchromatographie</t>
  </si>
  <si>
    <t>Zusätzliche Angaben</t>
  </si>
  <si>
    <t>Enzymatisch nach Roche / r-Biopharm Nr. 11 113 950 035</t>
  </si>
  <si>
    <t>§ 64 LFGB Nr. L 40.00-1</t>
  </si>
  <si>
    <t>§ 64 LFGB Nr. L 40.00-1, modifiziert</t>
  </si>
  <si>
    <t>Nach Schade (660 nm)</t>
  </si>
  <si>
    <t>Nach Gothe</t>
  </si>
  <si>
    <t>Methodes officialles d´analyses des miels (JO du 1977-04-22)</t>
  </si>
  <si>
    <t>§ 64 LFGB Nr. L 40.00-3</t>
  </si>
  <si>
    <t>§ 64 LFGB Nr. L 40.00-3, modifiziert</t>
  </si>
  <si>
    <t>§ 64 LFGB Nr. L 31.00-7, modifiziert</t>
  </si>
  <si>
    <t>GC-FID, Flüssiginjektion</t>
  </si>
  <si>
    <t>Photometrisch bei 520 nnm</t>
  </si>
  <si>
    <t>§ 64 LFGB Nr. L 31.00-7</t>
  </si>
  <si>
    <t>§ 64 LFGB Nr. L 40.00-6 (DIN 10756)</t>
  </si>
  <si>
    <t>§ 64 LFGB Nr. L 40.00-6 (DIN 10756), modifiziert</t>
  </si>
  <si>
    <t>10 g Honig mit 50 ml Wasser, titriert mit 0,1 mol/l NaOH-Lösung bis pH 8,3</t>
  </si>
  <si>
    <t>§ 64 LFGB Nr. L 40.00-10/1 (Verfahren nach Winkler; DIN 10751 Teil 1)</t>
  </si>
  <si>
    <t>§ 64 LFGB Nr. L 40.00-10/1 (Verfahren nach Winkler; DIN 10751 Teil 1), modifiziert</t>
  </si>
  <si>
    <t>§ 64 LFGB Nr. L 40.00-10/2 (Verfahren nach White; DIN 10751 Teil 2)</t>
  </si>
  <si>
    <t>§ 64 LFGB Nr. L 40.00-10/2 (Verfahren nach White; DIN 10751 Teil 2), modifiziert</t>
  </si>
  <si>
    <t>Schweizerisches Lebensmittelbuch (ohne weitere Angabe)</t>
  </si>
  <si>
    <t>HPLC-DAD nach Unger „Handbuch derHPLC“ (1989)</t>
  </si>
  <si>
    <t>Photometrisch bei 550 nm</t>
  </si>
  <si>
    <t>Schweizerisches Lebensmittelbuch Kapitel 23A/07, modifiziert</t>
  </si>
  <si>
    <t>Leitfähigkeit</t>
  </si>
  <si>
    <t>§ 64 LFGB Nr. L 31.00-2</t>
  </si>
  <si>
    <t>Methodes officielles d´analyses des miels (JO du 1977-04-22)</t>
  </si>
  <si>
    <t>10 g Honig verdünnt zu 50 ml, Messung der Leitfähigkeit bei 20 °C</t>
  </si>
  <si>
    <t>Schweizerisches Lebensmittelbuch Kapitel 36A/3, 2. Band, 5. Auflage (Mai 1992)</t>
  </si>
  <si>
    <t>Schweizerisches Lebensmittelbuch Kapitel 23A/Methode 6</t>
  </si>
  <si>
    <t>Schweizerisches Lebensmittelbuch Kapitel 23A/3, 2. Band, 5. Auflage</t>
  </si>
  <si>
    <t>§ 64 LFGB Nr. L 40.00-2 (DIN 10752)</t>
  </si>
  <si>
    <t>§ 64 LFGB Nr. L 40.00-2 (DIN 10752), modifiziert</t>
  </si>
  <si>
    <t>§ 64 LFGB Nr. L 02.06-1</t>
  </si>
  <si>
    <t>Karl-Fischer-Titration</t>
  </si>
  <si>
    <t>Biegeschwinger DMA 58</t>
  </si>
  <si>
    <t>Refraktometrisch (Refraktometer von Abbé, temperiert bei 20 °C)</t>
  </si>
  <si>
    <t>§ 64 LFGB Nr. L 02.06-1, modifiziert</t>
  </si>
  <si>
    <t>HPLC-UV oder DAD</t>
  </si>
  <si>
    <t>Verfahrensprinzip:</t>
  </si>
  <si>
    <t>Prinzip</t>
  </si>
  <si>
    <t>Enzymatik</t>
  </si>
  <si>
    <t>Beschreibung der verwendeten Analysenverfahren (1)</t>
  </si>
  <si>
    <t>Titration</t>
  </si>
  <si>
    <t>Manuell</t>
  </si>
  <si>
    <t>Beschreibung der verwendeten Analysenverfahren (2)</t>
  </si>
  <si>
    <t>Automatisiert</t>
  </si>
  <si>
    <t>Liste</t>
  </si>
  <si>
    <t>ja</t>
  </si>
  <si>
    <t>Ja</t>
  </si>
  <si>
    <t>nein</t>
  </si>
  <si>
    <t>Photometrisch</t>
  </si>
  <si>
    <t>Chromatographisch</t>
  </si>
  <si>
    <t>Méthodes officielles d'analyses des miels (JO du 1977-04-22)</t>
  </si>
  <si>
    <t>Enzymatisch nach Scil-Test Nr. 1245</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</si>
  <si>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</si>
  <si>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</si>
  <si>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</si>
  <si>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</si>
  <si>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</si>
  <si>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</si>
  <si>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</si>
  <si>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</si>
  <si>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</si>
  <si>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</si>
  <si>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</si>
  <si>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</si>
  <si>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</si>
  <si>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</si>
  <si>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</si>
  <si>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</si>
  <si>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</si>
  <si>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</si>
  <si>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</si>
  <si>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</si>
  <si>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</si>
  <si>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Parameter 8</t>
  </si>
  <si>
    <t>Parameter 9</t>
  </si>
  <si>
    <t>Parameter 10</t>
  </si>
  <si>
    <t>HPLC (diverse Detektoren)</t>
  </si>
  <si>
    <r>
      <t xml:space="preserve">J of AOAC </t>
    </r>
    <r>
      <rPr>
        <u/>
        <sz val="11"/>
        <rFont val="Times New Roman"/>
        <family val="1"/>
      </rPr>
      <t>75</t>
    </r>
    <r>
      <rPr>
        <sz val="11"/>
        <rFont val="Times New Roman"/>
        <family val="1"/>
      </rPr>
      <t xml:space="preserve"> 443 (1992); AOAC 15. Ed. 977.20 (1990)</t>
    </r>
  </si>
  <si>
    <t>J of AOAC 75 443 (1992); AOAC 15. Ed. 977.20 (1990)</t>
  </si>
  <si>
    <t>Schweizerisches Lebensmittelbuch Kapitel 23A/6.1, auch modifiziert (2004, nach Phadebas)</t>
  </si>
  <si>
    <t>Schweizerisches Lebensmittelbuch, auch modifiziert (1995, nach Phadebas)</t>
  </si>
  <si>
    <r>
      <t xml:space="preserve">Deutsch Lebensm Rundsch </t>
    </r>
    <r>
      <rPr>
        <u/>
        <sz val="11"/>
        <rFont val="Times New Roman"/>
        <family val="1"/>
      </rPr>
      <t>92</t>
    </r>
    <r>
      <rPr>
        <sz val="11"/>
        <rFont val="Times New Roman"/>
        <family val="1"/>
      </rPr>
      <t xml:space="preserve"> 328 (1996) – HPLC-DAD</t>
    </r>
  </si>
  <si>
    <t>Honig</t>
  </si>
  <si>
    <t>FTIR</t>
  </si>
  <si>
    <t>Trocknung bei 110 °C</t>
  </si>
  <si>
    <t>Refraktometrisch (photoelektrisches Refraktometer, temperiert bei 20 °C)</t>
  </si>
  <si>
    <t>HPLC-FLD mit FMOC Vorsäulenderivatisierung</t>
  </si>
  <si>
    <t>§ 64 LFGB Nr. L 40.00-10/3 (HPLC-Verfahren; DIN 10751 Teil 3)</t>
  </si>
  <si>
    <t>§ 64 LFGB Nr. L 40.00-10/3 (HPLC-Verfahren; DIN 10751 Teil 3), modifiziert</t>
  </si>
  <si>
    <t>Carrez-Klärung, HPLC-UV oder DAD</t>
  </si>
  <si>
    <t>§ 64 LFGB Nr. L 40.00-5 (DIN 10753)</t>
  </si>
  <si>
    <t>§ 64 LFGB Nr. L 40.00-5 (DIN 10753), modifiziert</t>
  </si>
  <si>
    <t>Saccharasezahl</t>
  </si>
  <si>
    <t>Parameter 11</t>
  </si>
  <si>
    <t>§ 64 LFGB Nr. L 40.00-8/1 (DIN 10759, Teil 1 - Verfahren nach Siegenthaler), modifiziert</t>
  </si>
  <si>
    <t>§ 64 LFGB Nr. L 40.00-8/1 (DIN 10759, Teil 1 - Verfahren nach Siegenthaler)</t>
  </si>
  <si>
    <t>U/kg</t>
  </si>
  <si>
    <t>Enzymatisch, Reagenzien von Thermo Scientific</t>
  </si>
  <si>
    <t>Enzymatisch nach Scil Test-Nr. 5140 (Glucose) bzw. 5160 (Fructose)</t>
  </si>
  <si>
    <t>Fluid-Test Amyl (Biocon Nr. 11439)</t>
  </si>
  <si>
    <t>IFCC Methode, nach Schade kalibriert</t>
  </si>
  <si>
    <t>Schweizerisches Lebensmittelbuch 479.1</t>
  </si>
  <si>
    <t>Schweizerisches Lebensmittelbuch 492.1</t>
  </si>
  <si>
    <t>Schweizerisches Lebensmittelbuch 478.1 mit RXA 170 von der Fa. Paar - Ablesung der Refraktion genau nach 4 Minuten</t>
  </si>
  <si>
    <t>§ 64 LFGB Nr. L 31.00-2, modifiziert</t>
  </si>
  <si>
    <t>GC-FID</t>
  </si>
  <si>
    <t>LC-Verfahren</t>
  </si>
  <si>
    <t>GC-Verfahren</t>
  </si>
  <si>
    <t>Phadebas</t>
  </si>
  <si>
    <t>Schade</t>
  </si>
  <si>
    <t>Methode der internationalen Honigkommission</t>
  </si>
  <si>
    <t>Vakuumtrocknung bei 70 °C</t>
  </si>
  <si>
    <t>nach Schade-Skala, Amylasetest Megazyme</t>
  </si>
  <si>
    <t>Glycerin</t>
  </si>
  <si>
    <t>Farbe</t>
  </si>
  <si>
    <t>mm Pfund-Grade</t>
  </si>
  <si>
    <t>Parameter 12</t>
  </si>
  <si>
    <t>Parameter 13</t>
  </si>
  <si>
    <t>Färbung</t>
  </si>
  <si>
    <t>Bitte auswählen / Please select</t>
  </si>
  <si>
    <t>Sonstiges / other</t>
  </si>
  <si>
    <t>§ 64 LFGB Nr. L 40.00-13 (DIN 10763:2004)</t>
  </si>
  <si>
    <t>§ 64 LFGB Nr. L 40.00-13 (DIN 10763:2004), modifiziert</t>
  </si>
  <si>
    <t>Aminosäuren-Analysator</t>
  </si>
  <si>
    <t>Nach Schade-Skala, mit Phadebas-Amylasetest</t>
  </si>
  <si>
    <t>AOAC 980,23</t>
  </si>
  <si>
    <t>Harmonised Methods of the International Commission (2002), Method 2</t>
  </si>
  <si>
    <t>Harmonised Methods of the International Commission (2002), Method 4</t>
  </si>
  <si>
    <t>Beispiel für die Eingabe von 2 eMail-Adressen:
Example how to type in 2 different e-mail addresses:</t>
  </si>
  <si>
    <t>info@lvus.de; ergebnisse@lvus.de</t>
  </si>
  <si>
    <t>EnzymeFast</t>
  </si>
  <si>
    <t>DIN EN 27888, auch modifiziert</t>
  </si>
  <si>
    <t>Schweizerisches Lebensmittelbuch 481.0</t>
  </si>
  <si>
    <t>Vacuum 72°C 6 Std</t>
  </si>
  <si>
    <t>Schweizerisches Lebensmittelbuch 478.1 (Refraktometrie)</t>
  </si>
  <si>
    <t>Enzymatisch mit Roche/r-biopharm Nr. 10 148 270 035</t>
  </si>
  <si>
    <t>Enzymatisch mit Thermo Nr. 5360</t>
  </si>
  <si>
    <t>Enzymatisch mit Megazyme</t>
  </si>
  <si>
    <t>HPLC, diverse Detektoren</t>
  </si>
  <si>
    <t>GC, diverse Detektoren</t>
  </si>
  <si>
    <t>HANNA C221</t>
  </si>
  <si>
    <t>HANNA HI 96785</t>
  </si>
  <si>
    <t>HANNA HI 83221 Farbmessgerät und Methode</t>
  </si>
  <si>
    <t>Photometrisch nach HANNA (ohne weitere Angabe)</t>
  </si>
  <si>
    <t>Ethanol</t>
  </si>
  <si>
    <t>Parameter 14</t>
  </si>
  <si>
    <t>Enzymatisch mit Roche/r-biopharm Nr. 10 176 290 035</t>
  </si>
  <si>
    <t>Enzytek fluid Ethanol Nr. E5340</t>
  </si>
  <si>
    <t>Glucose (wasserfrei)</t>
  </si>
  <si>
    <t>Fructose (wasserfrei)</t>
  </si>
  <si>
    <t>Maltose (wasserfrei)</t>
  </si>
  <si>
    <t>§ 64 LFGB Nr. L 40.00-12 (DIN 10762:2004, enzymatisches Verfahren)</t>
  </si>
  <si>
    <t>§ 64 LFGB Nr. L 40.00-12 (DIN 10762:2004, enzymatisches Verfahren), modifiziert</t>
  </si>
  <si>
    <t>Harmonised Methods of the International Honey Comission (2002), Method 9</t>
  </si>
  <si>
    <t>Dünnschichtchromatographie</t>
  </si>
  <si>
    <t>GC-Headspace</t>
  </si>
  <si>
    <t>10 g der Honigprobe werden nach Lösen in 75 ml dest. Wasser und Zugabe von 4-5 Tropfen Phenolphthalein-Lsg. mit 0,1 N Natronlauge bis zur sichtbaren Rosafärbung titriert, die 10-20 Sekunden bestehen bleiben muss.</t>
  </si>
  <si>
    <t>optisch /colorimetrisch</t>
  </si>
  <si>
    <t>Schweizerisches Lebensmittelbuch 485.1, 1999</t>
  </si>
  <si>
    <t>pH direkt gemessen (20 °C)</t>
  </si>
  <si>
    <t>§ 64 LFGB Nr. L 26.11.03-3, modifiziert</t>
  </si>
  <si>
    <t>§ 64 LFGB Nr. L 26.11.03-3</t>
  </si>
  <si>
    <t>IC-Verfahren</t>
  </si>
  <si>
    <t>Kit Megazyme K-ETOH</t>
  </si>
  <si>
    <t>Harmonised Methods of the International Commission (2009), Method 4.1</t>
  </si>
  <si>
    <t>Harmonised Methods of the International Commission (2009), Method 2</t>
  </si>
  <si>
    <t>Harmonised Methods of the International Honey Comission (2002), Method 5.3</t>
  </si>
  <si>
    <t>Harmonised Methods of the International Honey Comission (2009), Method 5.1</t>
  </si>
  <si>
    <t>Harmonised Methods of the International Honey Commission (2002), Method 6.2</t>
  </si>
  <si>
    <t>Harmonised Methods of the International Honey Commission (2009), Method 4.1</t>
  </si>
  <si>
    <t>Phadebas Honig Diastase Test</t>
  </si>
  <si>
    <t>Kit Megazyme-MASUG</t>
  </si>
  <si>
    <t>Kit Megazyme K-SUFRG</t>
  </si>
  <si>
    <t>Honigrefractometer ATAGO SMART-1</t>
  </si>
  <si>
    <t>Trocknung bei 103 °C</t>
  </si>
  <si>
    <t>NIR</t>
  </si>
  <si>
    <t>§ 64 LFGB Nr. L 06.00-2</t>
  </si>
  <si>
    <t>§ 64 LFGB Nr. L 06.00-2, modifiziert</t>
  </si>
  <si>
    <t>LC/MS-MS</t>
  </si>
  <si>
    <t>Photometrisch bei 284 nm und 336 nm</t>
  </si>
  <si>
    <t>pH-Wert-Messung: 10 g Honig / 100 ml Wasser</t>
  </si>
  <si>
    <t>pH-Wert-Messung: 10 g Honig / 75 ml Wasser</t>
  </si>
  <si>
    <t>Enzymatisch mt Thermo Ref. 984300</t>
  </si>
  <si>
    <t>Enzymatisch mit R-Biopharm Enzytec liquid E8140</t>
  </si>
  <si>
    <t>IFU 52</t>
  </si>
  <si>
    <t>Enzymatisch mit R-Biopharm Enzytec liquid E8160</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</si>
  <si>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</si>
  <si>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</si>
  <si>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</si>
  <si>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</si>
  <si>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</si>
  <si>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</si>
  <si>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</si>
  <si>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</si>
  <si>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</si>
  <si>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</si>
  <si>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</si>
  <si>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</si>
  <si>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</si>
  <si>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</si>
  <si>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Zur Bestimmung der Parameter sollen zwei vollständig getrennte Analysengänge durchgeführt werden. Verwenden Sie für die Analysengänge 1 und 2 Probenmaterial aus verschiedenen Probeneinheiten.</t>
  </si>
  <si>
    <t xml:space="preserve">Das Verfahren nach § 64 LFGB Nr. L. 40.00-2 (Wasserbestimmung) wurde überarbeitet. Seit Juli 2019 ist es untergliedert in Teil 1 ( analoges Verfahren) und Teil 2 (digitales Verfahren ). Ggf. sollte dies in der Auswahl der Verfahren getrennt werden. </t>
  </si>
  <si>
    <t>§ 64 LFGB Nr. L 40.00-2/1, analoges Verfahren (DIN 10752)</t>
  </si>
  <si>
    <t>§ 64 LFGB Nr. L 40.00-2 /1, analoges Verfahren (DIN 10752), modifiziert</t>
  </si>
  <si>
    <t>§ 64 LFGB Nr. L 40.00-2/2, digitales Verfahren (DIN 10752)</t>
  </si>
  <si>
    <t>§ 64 LFGB Nr. L 40.00-2 /2, digitales Verfahren (DIN 10752), modifiziert</t>
  </si>
  <si>
    <t>2-CHLOR-4-NITROPHENYL-D-MALTOTriosid als Substrat, analog Biocon 11439</t>
  </si>
  <si>
    <t>Thermo Scientific: Amylase (IFCC) Ref. 981809</t>
  </si>
  <si>
    <t>1H-NMR 400 MHz</t>
  </si>
  <si>
    <t>§ 64 LFGB Nr. L 20.01/02-1</t>
  </si>
  <si>
    <t>§ 64 LFGB Nr. L 20.01/02-1, modifiziert</t>
  </si>
  <si>
    <t>DIN EN 27888</t>
  </si>
  <si>
    <t>GC-MS</t>
  </si>
  <si>
    <t>Photometrisches Verfahren nach DIN 10744 (Entwurf)</t>
  </si>
  <si>
    <t>Saccharose (wasserfrei)</t>
  </si>
  <si>
    <t>Zucker</t>
  </si>
  <si>
    <t>Glu</t>
  </si>
  <si>
    <t>Sac</t>
  </si>
  <si>
    <t>Fru</t>
  </si>
  <si>
    <t>Saccharose</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</si>
  <si>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</si>
  <si>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</si>
  <si>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</si>
  <si>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</si>
  <si>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Parameter 15</t>
  </si>
  <si>
    <t>Kontaktname</t>
  </si>
  <si>
    <t>Mailadresse</t>
  </si>
  <si>
    <t>Zertifikat geeignet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</si>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</sst>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sz val="13"/>
      <color indexed="10"/>
      <name val="Times New Roman"/>
      <family val="1"/>
    </font>
    <font>
      <sz val="11"/>
      <color indexed="10"/>
      <name val="Times New Roman"/>
      <family val="1"/>
    </font>
    <font>
      <sz val="11"/>
      <color indexed="9"/>
      <name val="Times New Roman"/>
      <family val="1"/>
    </font>
    <font>
      <sz val="10"/>
      <name val="Arial"/>
      <family val="2"/>
    </font>
    <font>
      <sz val="11"/>
      <color indexed="8"/>
      <name val="Calibri"/>
      <family val="2"/>
    </font>
    <font>
      <sz val="11"/>
      <color indexed="9"/>
      <name val="Calibri"/>
      <family val="2"/>
    </font>
    <font>
      <sz val="11"/>
      <color rgb="FFFF0000"/>
      <name val="Times New Roman"/>
      <family val="1"/>
    </font>
    <font>
      <sz val="12"/>
      <color rgb="FFFF0000"/>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4">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6" borderId="0" applyNumberFormat="0" applyBorder="0" applyAlignment="0" applyProtection="0"/>
    <xf numFmtId="0" fontId="32" fillId="9"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7" borderId="0" applyNumberFormat="0" applyBorder="0" applyAlignment="0" applyProtection="0"/>
    <xf numFmtId="0" fontId="33" fillId="14"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cellStyleXfs>
  <cellXfs count="136">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5"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6"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0" xfId="0" applyFont="1" applyProtection="1">
      <protection locked="0" hidden="1"/>
    </xf>
    <xf numFmtId="0" fontId="5" fillId="0" borderId="3"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21" fillId="0" borderId="0" xfId="0" applyFont="1" applyProtection="1">
      <protection hidden="1"/>
    </xf>
    <xf numFmtId="0" fontId="19" fillId="4" borderId="0" xfId="0" applyFont="1" applyFill="1" applyAlignment="1" applyProtection="1">
      <alignment vertical="center" wrapText="1"/>
      <protection hidden="1"/>
    </xf>
    <xf numFmtId="0" fontId="17" fillId="0" borderId="0" xfId="0" applyFont="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2" fontId="22" fillId="3" borderId="1" xfId="0" applyNumberFormat="1" applyFont="1" applyFill="1" applyBorder="1" applyAlignment="1">
      <alignment horizontal="center" vertical="top" wrapText="1"/>
    </xf>
    <xf numFmtId="0" fontId="23"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left" vertical="center" wrapText="1"/>
      <protection hidden="1"/>
    </xf>
    <xf numFmtId="0" fontId="17" fillId="3" borderId="0" xfId="0" applyFont="1" applyFill="1" applyProtection="1">
      <protection hidden="1"/>
    </xf>
    <xf numFmtId="0" fontId="22" fillId="0" borderId="0" xfId="0" applyFont="1" applyAlignment="1" applyProtection="1">
      <alignment vertical="center"/>
      <protection hidden="1"/>
    </xf>
    <xf numFmtId="0" fontId="19" fillId="0" borderId="0" xfId="0" applyFont="1" applyAlignment="1">
      <alignment horizontal="center" vertical="center" wrapText="1"/>
    </xf>
    <xf numFmtId="0" fontId="0" fillId="4" borderId="0" xfId="0" applyFill="1" applyAlignment="1" applyProtection="1">
      <alignment horizontal="left"/>
      <protection hidden="1"/>
    </xf>
    <xf numFmtId="0" fontId="20" fillId="0" borderId="0" xfId="0" applyFont="1" applyAlignment="1" applyProtection="1">
      <alignment horizontal="center" vertical="center"/>
      <protection hidden="1"/>
    </xf>
    <xf numFmtId="0" fontId="7" fillId="5" borderId="0" xfId="0" applyFont="1" applyFill="1" applyAlignment="1" applyProtection="1">
      <alignment horizontal="center" vertical="center"/>
      <protection hidden="1"/>
    </xf>
    <xf numFmtId="14" fontId="19" fillId="0" borderId="0" xfId="0" applyNumberFormat="1" applyFont="1" applyAlignment="1" applyProtection="1">
      <alignment horizontal="center" vertical="center"/>
      <protection hidden="1"/>
    </xf>
    <xf numFmtId="0" fontId="19" fillId="0" borderId="0" xfId="0" applyFont="1" applyAlignment="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Protection="1">
      <protection hidden="1"/>
    </xf>
    <xf numFmtId="0" fontId="5" fillId="0" borderId="0" xfId="0" applyFont="1"/>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wrapText="1"/>
      <protection hidden="1"/>
    </xf>
    <xf numFmtId="0" fontId="5" fillId="0" borderId="0" xfId="0" applyFont="1" applyAlignment="1" applyProtection="1">
      <alignment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5" fillId="0" borderId="3" xfId="0" applyFont="1" applyBorder="1" applyAlignment="1">
      <alignment horizontal="left" vertical="top" wrapText="1"/>
    </xf>
    <xf numFmtId="0" fontId="17" fillId="0" borderId="0" xfId="0" applyFont="1" applyAlignment="1">
      <alignment horizontal="left" vertical="top" wrapText="1"/>
    </xf>
    <xf numFmtId="0" fontId="9" fillId="0" borderId="0" xfId="0" applyFont="1" applyAlignment="1" applyProtection="1">
      <alignment vertical="top"/>
      <protection hidden="1"/>
    </xf>
    <xf numFmtId="0" fontId="28" fillId="4" borderId="0" xfId="0" applyFont="1" applyFill="1" applyAlignment="1" applyProtection="1">
      <alignment vertical="center" wrapText="1"/>
      <protection hidden="1"/>
    </xf>
    <xf numFmtId="0" fontId="20" fillId="0" borderId="0" xfId="0" applyFont="1" applyProtection="1">
      <protection hidden="1"/>
    </xf>
    <xf numFmtId="49" fontId="1" fillId="2" borderId="0" xfId="1" applyNumberFormat="1" applyFill="1" applyAlignment="1" applyProtection="1">
      <alignment vertical="center"/>
      <protection locked="0"/>
    </xf>
    <xf numFmtId="0" fontId="19" fillId="4" borderId="0" xfId="0" applyFont="1" applyFill="1" applyAlignment="1">
      <alignment vertical="center" wrapText="1"/>
    </xf>
    <xf numFmtId="0" fontId="29" fillId="4" borderId="0" xfId="0" applyFont="1" applyFill="1" applyProtection="1">
      <protection hidden="1"/>
    </xf>
    <xf numFmtId="0" fontId="30" fillId="0" borderId="0" xfId="0" applyFont="1" applyProtection="1">
      <protection hidden="1"/>
    </xf>
    <xf numFmtId="0" fontId="0" fillId="3" borderId="0" xfId="0" applyFill="1"/>
    <xf numFmtId="0" fontId="24" fillId="0" borderId="0" xfId="0" applyFont="1" applyAlignment="1">
      <alignment horizontal="left" vertical="center" wrapText="1"/>
    </xf>
    <xf numFmtId="0" fontId="24" fillId="0" borderId="0" xfId="0" applyFont="1" applyAlignment="1">
      <alignment horizontal="left" vertical="center"/>
    </xf>
    <xf numFmtId="0" fontId="4" fillId="0" borderId="0" xfId="0" applyFont="1" applyAlignment="1" applyProtection="1">
      <alignment horizontal="left" vertical="top" wrapText="1"/>
      <protection hidden="1"/>
    </xf>
    <xf numFmtId="0" fontId="26" fillId="0" borderId="0" xfId="0" applyFont="1" applyProtection="1">
      <protection hidden="1"/>
    </xf>
    <xf numFmtId="49" fontId="19"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left"/>
      <protection locked="0"/>
    </xf>
    <xf numFmtId="0" fontId="5" fillId="3" borderId="0" xfId="3" applyFill="1"/>
    <xf numFmtId="0" fontId="34" fillId="0" borderId="0" xfId="0" applyFont="1"/>
    <xf numFmtId="0" fontId="34" fillId="15" borderId="0" xfId="0" applyFont="1" applyFill="1" applyAlignment="1" applyProtection="1">
      <alignment horizontal="left" vertical="top" wrapText="1"/>
      <protection hidden="1"/>
    </xf>
    <xf numFmtId="0" fontId="35" fillId="0" borderId="0" xfId="0" applyFont="1" applyAlignment="1" applyProtection="1">
      <alignment horizontal="left"/>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49" fontId="5" fillId="2" borderId="0" xfId="0" applyNumberFormat="1" applyFont="1" applyFill="1" applyAlignment="1">
      <alignment horizontal="center"/>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8" fillId="3" borderId="0" xfId="0" applyFont="1" applyFill="1" applyAlignment="1">
      <alignment horizontal="left"/>
    </xf>
    <xf numFmtId="0" fontId="4" fillId="0" borderId="0" xfId="0" applyFont="1" applyAlignment="1">
      <alignment horizontal="left" wrapText="1"/>
    </xf>
    <xf numFmtId="0" fontId="8" fillId="3" borderId="0" xfId="0" applyFont="1" applyFill="1" applyAlignment="1">
      <alignment horizontal="left" wrapText="1"/>
    </xf>
    <xf numFmtId="0" fontId="4" fillId="3"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wrapText="1"/>
    </xf>
    <xf numFmtId="0" fontId="14" fillId="3" borderId="0" xfId="0" applyFont="1" applyFill="1" applyAlignment="1">
      <alignment horizontal="left" wrapText="1"/>
    </xf>
    <xf numFmtId="0" fontId="8" fillId="3" borderId="5" xfId="0" applyFont="1" applyFill="1" applyBorder="1" applyAlignment="1">
      <alignment horizontal="left" wrapText="1"/>
    </xf>
    <xf numFmtId="0" fontId="4" fillId="3" borderId="5" xfId="0" applyFont="1" applyFill="1" applyBorder="1" applyAlignment="1">
      <alignment horizontal="left"/>
    </xf>
    <xf numFmtId="0" fontId="5" fillId="3" borderId="0" xfId="3" applyFill="1" applyAlignment="1">
      <alignment horizontal="left" wrapText="1"/>
    </xf>
    <xf numFmtId="0" fontId="9" fillId="0" borderId="0" xfId="3" applyFont="1" applyAlignment="1">
      <alignment horizontal="left"/>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locked="0"/>
    </xf>
    <xf numFmtId="14" fontId="19" fillId="4" borderId="0" xfId="0" applyNumberFormat="1" applyFont="1" applyFill="1" applyAlignment="1" applyProtection="1">
      <alignment horizontal="left" vertical="center" wrapText="1"/>
      <protection locked="0"/>
    </xf>
    <xf numFmtId="0" fontId="19" fillId="4" borderId="0" xfId="0" applyFont="1" applyFill="1" applyAlignment="1" applyProtection="1">
      <alignment horizontal="left" vertical="center" wrapText="1"/>
      <protection locked="0"/>
    </xf>
    <xf numFmtId="0" fontId="4" fillId="4" borderId="0" xfId="0" applyFont="1" applyFill="1" applyAlignment="1" applyProtection="1">
      <alignment vertical="center" wrapText="1"/>
      <protection locked="0"/>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14" fontId="16" fillId="0" borderId="0" xfId="0" applyNumberFormat="1" applyFont="1" applyAlignment="1" applyProtection="1">
      <alignment horizontal="left"/>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vertical="center"/>
      <protection hidden="1"/>
    </xf>
    <xf numFmtId="0" fontId="22"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4" fillId="2" borderId="0" xfId="0" applyFont="1" applyFill="1" applyAlignment="1" applyProtection="1">
      <alignment horizontal="left"/>
      <protection locked="0"/>
    </xf>
  </cellXfs>
  <cellStyles count="24">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Standard" xfId="0" builtinId="0"/>
    <cellStyle name="Standard 2" xfId="2" xr:uid="{00000000-0005-0000-0000-000015000000}"/>
    <cellStyle name="Standard 2 2" xfId="3" xr:uid="{00000000-0005-0000-0000-000016000000}"/>
    <cellStyle name="Standard 3" xfId="23" xr:uid="{00000000-0005-0000-0000-000017000000}"/>
  </cellStyles>
  <dxfs count="45">
    <dxf>
      <font>
        <condense val="0"/>
        <extend val="0"/>
        <color auto="1"/>
      </font>
      <fill>
        <patternFill>
          <bgColor indexed="43"/>
        </patternFill>
      </fill>
    </dxf>
    <dxf>
      <font>
        <condense val="0"/>
        <extend val="0"/>
        <color indexed="9"/>
      </font>
    </dxf>
    <dxf>
      <font>
        <condense val="0"/>
        <extend val="0"/>
        <color indexed="9"/>
      </font>
    </dxf>
    <dxf>
      <fill>
        <patternFill>
          <bgColor indexed="26"/>
        </patternFill>
      </fill>
    </dxf>
    <dxf>
      <font>
        <condense val="0"/>
        <extend val="0"/>
        <color indexed="9"/>
      </font>
    </dxf>
    <dxf>
      <font>
        <condense val="0"/>
        <extend val="0"/>
        <color indexed="9"/>
      </font>
    </dxf>
    <dxf>
      <fill>
        <patternFill>
          <bgColor indexed="26"/>
        </patternFill>
      </fill>
    </dxf>
    <dxf>
      <fill>
        <patternFill>
          <bgColor indexed="26"/>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18" fmlaLink="Zucker!$D$2" fmlaRange="Zucker!$B$3:$B$21" sel="19" val="0"/>
</file>

<file path=xl/ctrlProps/ctrlProp10.xml><?xml version="1.0" encoding="utf-8"?>
<formControlPr xmlns="http://schemas.microsoft.com/office/spreadsheetml/2009/9/main" objectType="Drop" dropLines="50" dropStyle="combo" dx="18" fmlaLink="Wasser!$B$1" fmlaRange="Wasser!$B$3:$B$25" sel="23" val="0"/>
</file>

<file path=xl/ctrlProps/ctrlProp11.xml><?xml version="1.0" encoding="utf-8"?>
<formControlPr xmlns="http://schemas.microsoft.com/office/spreadsheetml/2009/9/main" objectType="Drop" dropLines="50" dropStyle="combo" dx="18" fmlaLink="Maltose!$B$21" fmlaRange="Maltose!$B$22:$B$27" sel="6" val="0"/>
</file>

<file path=xl/ctrlProps/ctrlProp12.xml><?xml version="1.0" encoding="utf-8"?>
<formControlPr xmlns="http://schemas.microsoft.com/office/spreadsheetml/2009/9/main" objectType="Drop" dropLines="50" dropStyle="combo" dx="18" fmlaLink="Saeuren!$B$21" fmlaRange="Saeuren!$B$22:$B$24" sel="3" val="0"/>
</file>

<file path=xl/ctrlProps/ctrlProp13.xml><?xml version="1.0" encoding="utf-8"?>
<formControlPr xmlns="http://schemas.microsoft.com/office/spreadsheetml/2009/9/main" objectType="Drop" dropLines="50" dropStyle="combo" dx="18" fmlaLink="HMF!$B$37" fmlaRange="HMF!$B$38:$B$41" sel="4" val="0"/>
</file>

<file path=xl/ctrlProps/ctrlProp14.xml><?xml version="1.0" encoding="utf-8"?>
<formControlPr xmlns="http://schemas.microsoft.com/office/spreadsheetml/2009/9/main" objectType="Drop" dropLines="15" dropStyle="combo" dx="18" fmlaLink="Teilnehmerdaten!$D$4" fmlaRange="Teilnehmerdaten!$G$5:$G$6" sel="2" val="0"/>
</file>

<file path=xl/ctrlProps/ctrlProp15.xml><?xml version="1.0" encoding="utf-8"?>
<formControlPr xmlns="http://schemas.microsoft.com/office/spreadsheetml/2009/9/main" objectType="Drop" dropLines="50" dropStyle="combo" dx="18" fmlaLink="Saccharasezahl!$B$1" fmlaRange="Saccharasezahl!$B$3:$B$8" sel="6" val="0"/>
</file>

<file path=xl/ctrlProps/ctrlProp16.xml><?xml version="1.0" encoding="utf-8"?>
<formControlPr xmlns="http://schemas.microsoft.com/office/spreadsheetml/2009/9/main" objectType="Drop" dropLines="50" dropStyle="combo" dx="18" fmlaLink="Glycerin!$B$1" fmlaRange="Glycerin!$B$3:$B$11" sel="9" val="0"/>
</file>

<file path=xl/ctrlProps/ctrlProp17.xml><?xml version="1.0" encoding="utf-8"?>
<formControlPr xmlns="http://schemas.microsoft.com/office/spreadsheetml/2009/9/main" objectType="Drop" dropLines="50" dropStyle="combo" dx="18" fmlaLink="Färbung!$B$1" fmlaRange="Färbung!$B$3:$B$10" sel="8" val="0"/>
</file>

<file path=xl/ctrlProps/ctrlProp18.xml><?xml version="1.0" encoding="utf-8"?>
<formControlPr xmlns="http://schemas.microsoft.com/office/spreadsheetml/2009/9/main" objectType="Drop" dropLines="50" dropStyle="combo" dx="18" fmlaLink="Ethanol!$B$1" fmlaRange="Ethanol!$B$3:$B$16" sel="14" val="0"/>
</file>

<file path=xl/ctrlProps/ctrlProp19.xml><?xml version="1.0" encoding="utf-8"?>
<formControlPr xmlns="http://schemas.microsoft.com/office/spreadsheetml/2009/9/main" objectType="Drop" dropLines="50" dropStyle="combo" dx="18" fmlaLink="Zucker!$F$2" fmlaRange="Zucker!$B$3:$B$21" sel="19" val="0"/>
</file>

<file path=xl/ctrlProps/ctrlProp2.xml><?xml version="1.0" encoding="utf-8"?>
<formControlPr xmlns="http://schemas.microsoft.com/office/spreadsheetml/2009/9/main" objectType="Drop" dropLines="50" dropStyle="combo" dx="18" fmlaLink="Zucker!$E$2" fmlaRange="Zucker!$B$3:$B$21" sel="19" val="0"/>
</file>

<file path=xl/ctrlProps/ctrlProp3.xml><?xml version="1.0" encoding="utf-8"?>
<formControlPr xmlns="http://schemas.microsoft.com/office/spreadsheetml/2009/9/main" objectType="Drop" dropLines="50" dropStyle="combo" dx="18" fmlaLink="Maltose!$B$1" fmlaRange="Maltose!$B$3:$B$14" sel="12" val="0"/>
</file>

<file path=xl/ctrlProps/ctrlProp4.xml><?xml version="1.0" encoding="utf-8"?>
<formControlPr xmlns="http://schemas.microsoft.com/office/spreadsheetml/2009/9/main" objectType="Drop" dropLines="50" dropStyle="combo" dx="18" fmlaLink="Diastasezahl!$B$1" fmlaRange="Diastasezahl!$B$3:$B$19" sel="17" val="0"/>
</file>

<file path=xl/ctrlProps/ctrlProp5.xml><?xml version="1.0" encoding="utf-8"?>
<formControlPr xmlns="http://schemas.microsoft.com/office/spreadsheetml/2009/9/main" objectType="Drop" dropLines="50" dropStyle="combo" dx="18" fmlaLink="Prolin!$B$1" fmlaRange="Prolin!$B$3:$B$12" sel="10" val="0"/>
</file>

<file path=xl/ctrlProps/ctrlProp6.xml><?xml version="1.0" encoding="utf-8"?>
<formControlPr xmlns="http://schemas.microsoft.com/office/spreadsheetml/2009/9/main" objectType="Drop" dropLines="50" dropStyle="combo" dx="18" fmlaLink="Saeuren!$B$1" fmlaRange="Saeuren!$B$3:$B$11" sel="9" val="0"/>
</file>

<file path=xl/ctrlProps/ctrlProp7.xml><?xml version="1.0" encoding="utf-8"?>
<formControlPr xmlns="http://schemas.microsoft.com/office/spreadsheetml/2009/9/main" objectType="Drop" dropLines="50" dropStyle="combo" dx="18" fmlaLink="HMF!$B$1" fmlaRange="HMF!$B$3:$B$26" sel="24" val="0"/>
</file>

<file path=xl/ctrlProps/ctrlProp8.xml><?xml version="1.0" encoding="utf-8"?>
<formControlPr xmlns="http://schemas.microsoft.com/office/spreadsheetml/2009/9/main" objectType="Drop" dropLines="50" dropStyle="combo" dx="18" fmlaLink="Leitfaehigkeit!$B$1" fmlaRange="Leitfaehigkeit!$B$3:$B$14" sel="12" val="0"/>
</file>

<file path=xl/ctrlProps/ctrlProp9.xml><?xml version="1.0" encoding="utf-8"?>
<formControlPr xmlns="http://schemas.microsoft.com/office/spreadsheetml/2009/9/main" objectType="Drop" dropLines="50" dropStyle="combo" dx="18" fmlaLink="pHWert!$B$1" fmlaRange="pHWert!$B$3:$B$26" sel="2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0528" name="Picture 1">
          <a:extLst>
            <a:ext uri="{FF2B5EF4-FFF2-40B4-BE49-F238E27FC236}">
              <a16:creationId xmlns:a16="http://schemas.microsoft.com/office/drawing/2014/main" id="{00000000-0008-0000-0100-00003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7</xdr:col>
          <xdr:colOff>365760</xdr:colOff>
          <xdr:row>37</xdr:row>
          <xdr:rowOff>213360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30480</xdr:rowOff>
        </xdr:from>
        <xdr:to>
          <xdr:col>7</xdr:col>
          <xdr:colOff>365760</xdr:colOff>
          <xdr:row>39</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365760</xdr:colOff>
          <xdr:row>43</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30480</xdr:rowOff>
        </xdr:from>
        <xdr:to>
          <xdr:col>7</xdr:col>
          <xdr:colOff>365760</xdr:colOff>
          <xdr:row>46</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30480</xdr:rowOff>
        </xdr:from>
        <xdr:to>
          <xdr:col>7</xdr:col>
          <xdr:colOff>365760</xdr:colOff>
          <xdr:row>49</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30480</xdr:rowOff>
        </xdr:from>
        <xdr:to>
          <xdr:col>7</xdr:col>
          <xdr:colOff>365760</xdr:colOff>
          <xdr:row>51</xdr:row>
          <xdr:rowOff>220980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30480</xdr:rowOff>
        </xdr:from>
        <xdr:to>
          <xdr:col>7</xdr:col>
          <xdr:colOff>365760</xdr:colOff>
          <xdr:row>58</xdr:row>
          <xdr:rowOff>220980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30480</xdr:rowOff>
        </xdr:from>
        <xdr:to>
          <xdr:col>7</xdr:col>
          <xdr:colOff>365760</xdr:colOff>
          <xdr:row>61</xdr:row>
          <xdr:rowOff>220980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30480</xdr:rowOff>
        </xdr:from>
        <xdr:to>
          <xdr:col>7</xdr:col>
          <xdr:colOff>365760</xdr:colOff>
          <xdr:row>63</xdr:row>
          <xdr:rowOff>220980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65</xdr:row>
          <xdr:rowOff>30480</xdr:rowOff>
        </xdr:from>
        <xdr:to>
          <xdr:col>7</xdr:col>
          <xdr:colOff>365760</xdr:colOff>
          <xdr:row>65</xdr:row>
          <xdr:rowOff>220980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30480</xdr:rowOff>
        </xdr:from>
        <xdr:to>
          <xdr:col>7</xdr:col>
          <xdr:colOff>365760</xdr:colOff>
          <xdr:row>44</xdr:row>
          <xdr:rowOff>236220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30480</xdr:rowOff>
        </xdr:from>
        <xdr:to>
          <xdr:col>7</xdr:col>
          <xdr:colOff>365760</xdr:colOff>
          <xdr:row>53</xdr:row>
          <xdr:rowOff>220980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30480</xdr:rowOff>
        </xdr:from>
        <xdr:to>
          <xdr:col>7</xdr:col>
          <xdr:colOff>365760</xdr:colOff>
          <xdr:row>59</xdr:row>
          <xdr:rowOff>236220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16</xdr:row>
          <xdr:rowOff>53340</xdr:rowOff>
        </xdr:from>
        <xdr:to>
          <xdr:col>7</xdr:col>
          <xdr:colOff>0</xdr:colOff>
          <xdr:row>16</xdr:row>
          <xdr:rowOff>335280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30480</xdr:rowOff>
        </xdr:from>
        <xdr:to>
          <xdr:col>7</xdr:col>
          <xdr:colOff>365760</xdr:colOff>
          <xdr:row>67</xdr:row>
          <xdr:rowOff>220980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30480</xdr:rowOff>
        </xdr:from>
        <xdr:to>
          <xdr:col>7</xdr:col>
          <xdr:colOff>365760</xdr:colOff>
          <xdr:row>71</xdr:row>
          <xdr:rowOff>22860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30480</xdr:rowOff>
        </xdr:from>
        <xdr:to>
          <xdr:col>7</xdr:col>
          <xdr:colOff>365760</xdr:colOff>
          <xdr:row>73</xdr:row>
          <xdr:rowOff>22860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30480</xdr:rowOff>
        </xdr:from>
        <xdr:to>
          <xdr:col>7</xdr:col>
          <xdr:colOff>365760</xdr:colOff>
          <xdr:row>75</xdr:row>
          <xdr:rowOff>22860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30480</xdr:rowOff>
        </xdr:from>
        <xdr:to>
          <xdr:col>7</xdr:col>
          <xdr:colOff>365760</xdr:colOff>
          <xdr:row>41</xdr:row>
          <xdr:rowOff>236220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A5" sqref="A5:C5"/>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99" t="s">
        <v>52</v>
      </c>
      <c r="B1" s="100"/>
      <c r="C1" s="100"/>
    </row>
    <row r="2" spans="1:3" ht="51.75" customHeight="1" x14ac:dyDescent="0.25">
      <c r="A2" s="101" t="s">
        <v>68</v>
      </c>
      <c r="B2" s="102"/>
      <c r="C2" s="102"/>
    </row>
    <row r="3" spans="1:3" ht="74.25" customHeight="1" x14ac:dyDescent="0.25">
      <c r="A3" s="101" t="s">
        <v>159</v>
      </c>
      <c r="B3" s="101"/>
      <c r="C3" s="101"/>
    </row>
    <row r="4" spans="1:3" ht="80.400000000000006" customHeight="1" x14ac:dyDescent="0.35">
      <c r="A4" s="101" t="s">
        <v>163</v>
      </c>
      <c r="B4" s="102"/>
      <c r="C4" s="102"/>
    </row>
    <row r="5" spans="1:3" ht="30.3" customHeight="1" x14ac:dyDescent="0.3">
      <c r="A5" s="103"/>
      <c r="B5" s="103"/>
      <c r="C5" s="103"/>
    </row>
    <row r="6" spans="1:3" ht="30.3" customHeight="1" x14ac:dyDescent="0.25">
      <c r="A6" s="44" t="s">
        <v>53</v>
      </c>
    </row>
    <row r="7" spans="1:3" ht="54" customHeight="1" x14ac:dyDescent="0.25">
      <c r="A7" s="97" t="s">
        <v>54</v>
      </c>
      <c r="B7" s="98"/>
      <c r="C7" s="98"/>
    </row>
    <row r="9" spans="1:3" x14ac:dyDescent="0.25">
      <c r="A9" s="45" t="s">
        <v>55</v>
      </c>
      <c r="B9" s="45" t="s">
        <v>56</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19</v>
      </c>
      <c r="H1" s="86">
        <f>COUNTA(A2:G38)</f>
        <v>0</v>
      </c>
    </row>
    <row r="2" spans="1:8" x14ac:dyDescent="0.3">
      <c r="A2" s="135"/>
      <c r="B2" s="135"/>
      <c r="C2" s="135"/>
      <c r="D2" s="135"/>
      <c r="E2" s="135"/>
      <c r="F2" s="135"/>
      <c r="G2" s="135"/>
    </row>
    <row r="3" spans="1:8" x14ac:dyDescent="0.3">
      <c r="A3" s="135"/>
      <c r="B3" s="135"/>
      <c r="C3" s="135"/>
      <c r="D3" s="135"/>
      <c r="E3" s="135"/>
      <c r="F3" s="135"/>
      <c r="G3" s="135"/>
    </row>
    <row r="4" spans="1:8" x14ac:dyDescent="0.3">
      <c r="A4" s="135"/>
      <c r="B4" s="135"/>
      <c r="C4" s="135"/>
      <c r="D4" s="135"/>
      <c r="E4" s="135"/>
      <c r="F4" s="135"/>
      <c r="G4" s="135"/>
    </row>
    <row r="5" spans="1:8" x14ac:dyDescent="0.3">
      <c r="A5" s="135"/>
      <c r="B5" s="135"/>
      <c r="C5" s="135"/>
      <c r="D5" s="135"/>
      <c r="E5" s="135"/>
      <c r="F5" s="135"/>
      <c r="G5" s="135"/>
    </row>
    <row r="6" spans="1:8" x14ac:dyDescent="0.3">
      <c r="A6" s="135"/>
      <c r="B6" s="135"/>
      <c r="C6" s="135"/>
      <c r="D6" s="135"/>
      <c r="E6" s="135"/>
      <c r="F6" s="135"/>
      <c r="G6" s="135"/>
    </row>
    <row r="7" spans="1:8" x14ac:dyDescent="0.3">
      <c r="A7" s="135"/>
      <c r="B7" s="135"/>
      <c r="C7" s="135"/>
      <c r="D7" s="135"/>
      <c r="E7" s="135"/>
      <c r="F7" s="135"/>
      <c r="G7" s="135"/>
    </row>
    <row r="8" spans="1:8" x14ac:dyDescent="0.3">
      <c r="A8" s="135"/>
      <c r="B8" s="135"/>
      <c r="C8" s="135"/>
      <c r="D8" s="135"/>
      <c r="E8" s="135"/>
      <c r="F8" s="135"/>
      <c r="G8" s="135"/>
    </row>
    <row r="9" spans="1:8" x14ac:dyDescent="0.3">
      <c r="A9" s="135"/>
      <c r="B9" s="135"/>
      <c r="C9" s="135"/>
      <c r="D9" s="135"/>
      <c r="E9" s="135"/>
      <c r="F9" s="135"/>
      <c r="G9" s="135"/>
    </row>
    <row r="10" spans="1:8" x14ac:dyDescent="0.3">
      <c r="A10" s="135"/>
      <c r="B10" s="135"/>
      <c r="C10" s="135"/>
      <c r="D10" s="135"/>
      <c r="E10" s="135"/>
      <c r="F10" s="135"/>
      <c r="G10" s="135"/>
    </row>
    <row r="11" spans="1:8" x14ac:dyDescent="0.3">
      <c r="A11" s="135"/>
      <c r="B11" s="135"/>
      <c r="C11" s="135"/>
      <c r="D11" s="135"/>
      <c r="E11" s="135"/>
      <c r="F11" s="135"/>
      <c r="G11" s="135"/>
    </row>
    <row r="12" spans="1:8" x14ac:dyDescent="0.3">
      <c r="A12" s="135"/>
      <c r="B12" s="135"/>
      <c r="C12" s="135"/>
      <c r="D12" s="135"/>
      <c r="E12" s="135"/>
      <c r="F12" s="135"/>
      <c r="G12" s="135"/>
    </row>
    <row r="13" spans="1:8" x14ac:dyDescent="0.3">
      <c r="A13" s="135"/>
      <c r="B13" s="135"/>
      <c r="C13" s="135"/>
      <c r="D13" s="135"/>
      <c r="E13" s="135"/>
      <c r="F13" s="135"/>
      <c r="G13" s="135"/>
    </row>
    <row r="14" spans="1:8" x14ac:dyDescent="0.3">
      <c r="A14" s="135"/>
      <c r="B14" s="135"/>
      <c r="C14" s="135"/>
      <c r="D14" s="135"/>
      <c r="E14" s="135"/>
      <c r="F14" s="135"/>
      <c r="G14" s="135"/>
    </row>
    <row r="15" spans="1:8" x14ac:dyDescent="0.3">
      <c r="A15" s="135"/>
      <c r="B15" s="135"/>
      <c r="C15" s="135"/>
      <c r="D15" s="135"/>
      <c r="E15" s="135"/>
      <c r="F15" s="135"/>
      <c r="G15" s="135"/>
    </row>
    <row r="16" spans="1:8" x14ac:dyDescent="0.3">
      <c r="A16" s="135"/>
      <c r="B16" s="135"/>
      <c r="C16" s="135"/>
      <c r="D16" s="135"/>
      <c r="E16" s="135"/>
      <c r="F16" s="135"/>
      <c r="G16" s="135"/>
    </row>
    <row r="17" spans="1:7" x14ac:dyDescent="0.3">
      <c r="A17" s="135"/>
      <c r="B17" s="135"/>
      <c r="C17" s="135"/>
      <c r="D17" s="135"/>
      <c r="E17" s="135"/>
      <c r="F17" s="135"/>
      <c r="G17" s="135"/>
    </row>
    <row r="18" spans="1:7" x14ac:dyDescent="0.3">
      <c r="A18" s="135"/>
      <c r="B18" s="135"/>
      <c r="C18" s="135"/>
      <c r="D18" s="135"/>
      <c r="E18" s="135"/>
      <c r="F18" s="135"/>
      <c r="G18" s="135"/>
    </row>
    <row r="19" spans="1:7" x14ac:dyDescent="0.3">
      <c r="A19" s="135"/>
      <c r="B19" s="135"/>
      <c r="C19" s="135"/>
      <c r="D19" s="135"/>
      <c r="E19" s="135"/>
      <c r="F19" s="135"/>
      <c r="G19" s="135"/>
    </row>
    <row r="20" spans="1:7" x14ac:dyDescent="0.3">
      <c r="A20" s="135"/>
      <c r="B20" s="135"/>
      <c r="C20" s="135"/>
      <c r="D20" s="135"/>
      <c r="E20" s="135"/>
      <c r="F20" s="135"/>
      <c r="G20" s="135"/>
    </row>
    <row r="21" spans="1:7" x14ac:dyDescent="0.3">
      <c r="A21" s="135"/>
      <c r="B21" s="135"/>
      <c r="C21" s="135"/>
      <c r="D21" s="135"/>
      <c r="E21" s="135"/>
      <c r="F21" s="135"/>
      <c r="G21" s="135"/>
    </row>
    <row r="22" spans="1:7" x14ac:dyDescent="0.3">
      <c r="A22" s="135"/>
      <c r="B22" s="135"/>
      <c r="C22" s="135"/>
      <c r="D22" s="135"/>
      <c r="E22" s="135"/>
      <c r="F22" s="135"/>
      <c r="G22" s="135"/>
    </row>
    <row r="23" spans="1:7" x14ac:dyDescent="0.3">
      <c r="A23" s="135"/>
      <c r="B23" s="135"/>
      <c r="C23" s="135"/>
      <c r="D23" s="135"/>
      <c r="E23" s="135"/>
      <c r="F23" s="135"/>
      <c r="G23" s="135"/>
    </row>
    <row r="24" spans="1:7" x14ac:dyDescent="0.3">
      <c r="A24" s="135"/>
      <c r="B24" s="135"/>
      <c r="C24" s="135"/>
      <c r="D24" s="135"/>
      <c r="E24" s="135"/>
      <c r="F24" s="135"/>
      <c r="G24" s="135"/>
    </row>
    <row r="25" spans="1:7" x14ac:dyDescent="0.3">
      <c r="A25" s="135"/>
      <c r="B25" s="135"/>
      <c r="C25" s="135"/>
      <c r="D25" s="135"/>
      <c r="E25" s="135"/>
      <c r="F25" s="135"/>
      <c r="G25" s="135"/>
    </row>
    <row r="26" spans="1:7" x14ac:dyDescent="0.3">
      <c r="A26" s="135"/>
      <c r="B26" s="135"/>
      <c r="C26" s="135"/>
      <c r="D26" s="135"/>
      <c r="E26" s="135"/>
      <c r="F26" s="135"/>
      <c r="G26" s="135"/>
    </row>
    <row r="27" spans="1:7" x14ac:dyDescent="0.3">
      <c r="A27" s="135"/>
      <c r="B27" s="135"/>
      <c r="C27" s="135"/>
      <c r="D27" s="135"/>
      <c r="E27" s="135"/>
      <c r="F27" s="135"/>
      <c r="G27" s="135"/>
    </row>
    <row r="28" spans="1:7" x14ac:dyDescent="0.3">
      <c r="A28" s="135"/>
      <c r="B28" s="135"/>
      <c r="C28" s="135"/>
      <c r="D28" s="135"/>
      <c r="E28" s="135"/>
      <c r="F28" s="135"/>
      <c r="G28" s="135"/>
    </row>
    <row r="29" spans="1:7" x14ac:dyDescent="0.3">
      <c r="A29" s="135"/>
      <c r="B29" s="135"/>
      <c r="C29" s="135"/>
      <c r="D29" s="135"/>
      <c r="E29" s="135"/>
      <c r="F29" s="135"/>
      <c r="G29" s="135"/>
    </row>
    <row r="30" spans="1:7" x14ac:dyDescent="0.3">
      <c r="A30" s="135"/>
      <c r="B30" s="135"/>
      <c r="C30" s="135"/>
      <c r="D30" s="135"/>
      <c r="E30" s="135"/>
      <c r="F30" s="135"/>
      <c r="G30" s="135"/>
    </row>
    <row r="31" spans="1:7" x14ac:dyDescent="0.3">
      <c r="A31" s="135"/>
      <c r="B31" s="135"/>
      <c r="C31" s="135"/>
      <c r="D31" s="135"/>
      <c r="E31" s="135"/>
      <c r="F31" s="135"/>
      <c r="G31" s="135"/>
    </row>
    <row r="32" spans="1:7" x14ac:dyDescent="0.3">
      <c r="A32" s="135"/>
      <c r="B32" s="135"/>
      <c r="C32" s="135"/>
      <c r="D32" s="135"/>
      <c r="E32" s="135"/>
      <c r="F32" s="135"/>
      <c r="G32" s="135"/>
    </row>
    <row r="33" spans="1:7" x14ac:dyDescent="0.3">
      <c r="A33" s="135"/>
      <c r="B33" s="135"/>
      <c r="C33" s="135"/>
      <c r="D33" s="135"/>
      <c r="E33" s="135"/>
      <c r="F33" s="135"/>
      <c r="G33" s="135"/>
    </row>
    <row r="34" spans="1:7" x14ac:dyDescent="0.3">
      <c r="A34" s="135"/>
      <c r="B34" s="135"/>
      <c r="C34" s="135"/>
      <c r="D34" s="135"/>
      <c r="E34" s="135"/>
      <c r="F34" s="135"/>
      <c r="G34" s="135"/>
    </row>
    <row r="35" spans="1:7" x14ac:dyDescent="0.3">
      <c r="A35" s="135"/>
      <c r="B35" s="135"/>
      <c r="C35" s="135"/>
      <c r="D35" s="135"/>
      <c r="E35" s="135"/>
      <c r="F35" s="135"/>
      <c r="G35" s="135"/>
    </row>
    <row r="36" spans="1:7" x14ac:dyDescent="0.3">
      <c r="A36" s="135"/>
      <c r="B36" s="135"/>
      <c r="C36" s="135"/>
      <c r="D36" s="135"/>
      <c r="E36" s="135"/>
      <c r="F36" s="135"/>
      <c r="G36" s="135"/>
    </row>
    <row r="37" spans="1:7" x14ac:dyDescent="0.3">
      <c r="A37" s="135"/>
      <c r="B37" s="135"/>
      <c r="C37" s="135"/>
      <c r="D37" s="135"/>
      <c r="E37" s="135"/>
      <c r="F37" s="135"/>
      <c r="G37" s="135"/>
    </row>
    <row r="38" spans="1:7" x14ac:dyDescent="0.3">
      <c r="A38" s="135"/>
      <c r="B38" s="135"/>
      <c r="C38" s="135"/>
      <c r="D38" s="135"/>
      <c r="E38" s="135"/>
      <c r="F38" s="135"/>
      <c r="G38" s="135"/>
    </row>
  </sheetData>
  <sheetProtection algorithmName="SHA-512" hashValue="F6IKuvrzauh6YRyutPG645SixL+5G5w1UOm1VhDPEuQ119+BE6f6ASps5yG0JDLz3xHXn5/IX4c5n9myhkKgQA==" saltValue="e8gTRycGQeLjtGaOBD0SxA=="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F21"/>
  <sheetViews>
    <sheetView workbookViewId="0">
      <selection activeCell="A2" sqref="A2:G2"/>
    </sheetView>
  </sheetViews>
  <sheetFormatPr baseColWidth="10" defaultColWidth="11.44140625" defaultRowHeight="13.8" x14ac:dyDescent="0.25"/>
  <cols>
    <col min="1" max="1" width="13.109375" style="22" customWidth="1"/>
    <col min="2" max="2" width="55.109375" style="72" customWidth="1"/>
    <col min="3" max="16384" width="11.44140625" style="22"/>
  </cols>
  <sheetData>
    <row r="1" spans="1:6" ht="14.4" thickBot="1" x14ac:dyDescent="0.3">
      <c r="A1" s="22" t="s">
        <v>312</v>
      </c>
      <c r="C1" s="22">
        <f>MAX($A$3:$A$36)-1</f>
        <v>18</v>
      </c>
      <c r="D1" s="22" t="s">
        <v>313</v>
      </c>
      <c r="E1" s="22" t="s">
        <v>315</v>
      </c>
      <c r="F1" s="22" t="s">
        <v>314</v>
      </c>
    </row>
    <row r="2" spans="1:6" ht="14.4" thickTop="1" x14ac:dyDescent="0.25">
      <c r="A2" s="24" t="s">
        <v>36</v>
      </c>
      <c r="B2" s="71" t="s">
        <v>37</v>
      </c>
      <c r="D2" s="22">
        <v>19</v>
      </c>
      <c r="E2" s="22">
        <v>19</v>
      </c>
      <c r="F2" s="22">
        <v>19</v>
      </c>
    </row>
    <row r="3" spans="1:6" x14ac:dyDescent="0.25">
      <c r="A3" s="25">
        <v>1</v>
      </c>
      <c r="B3" s="69" t="s">
        <v>87</v>
      </c>
      <c r="C3" s="68"/>
    </row>
    <row r="4" spans="1:6" x14ac:dyDescent="0.25">
      <c r="A4" s="25">
        <v>2</v>
      </c>
      <c r="B4" s="69" t="s">
        <v>88</v>
      </c>
      <c r="C4" s="22" t="s">
        <v>39</v>
      </c>
    </row>
    <row r="5" spans="1:6" x14ac:dyDescent="0.25">
      <c r="A5" s="25">
        <v>3</v>
      </c>
      <c r="B5" s="69" t="s">
        <v>89</v>
      </c>
    </row>
    <row r="6" spans="1:6" x14ac:dyDescent="0.25">
      <c r="A6" s="25">
        <v>4</v>
      </c>
      <c r="B6" s="69" t="s">
        <v>90</v>
      </c>
    </row>
    <row r="7" spans="1:6" ht="27.6" x14ac:dyDescent="0.25">
      <c r="A7" s="25">
        <v>5</v>
      </c>
      <c r="B7" s="69" t="s">
        <v>91</v>
      </c>
    </row>
    <row r="8" spans="1:6" x14ac:dyDescent="0.25">
      <c r="A8" s="25">
        <v>6</v>
      </c>
      <c r="B8" s="69" t="s">
        <v>148</v>
      </c>
    </row>
    <row r="9" spans="1:6" x14ac:dyDescent="0.25">
      <c r="A9" s="25">
        <v>7</v>
      </c>
      <c r="B9" s="69" t="s">
        <v>173</v>
      </c>
    </row>
    <row r="10" spans="1:6" x14ac:dyDescent="0.25">
      <c r="A10" s="25">
        <v>8</v>
      </c>
      <c r="B10" s="69" t="s">
        <v>92</v>
      </c>
    </row>
    <row r="11" spans="1:6" x14ac:dyDescent="0.25">
      <c r="A11" s="25">
        <v>9</v>
      </c>
      <c r="B11" s="69" t="s">
        <v>93</v>
      </c>
    </row>
    <row r="12" spans="1:6" x14ac:dyDescent="0.25">
      <c r="A12" s="25">
        <v>10</v>
      </c>
      <c r="B12" s="69" t="s">
        <v>175</v>
      </c>
      <c r="C12" s="66"/>
    </row>
    <row r="13" spans="1:6" ht="27.6" x14ac:dyDescent="0.25">
      <c r="A13" s="25">
        <v>11</v>
      </c>
      <c r="B13" s="69" t="s">
        <v>195</v>
      </c>
      <c r="C13" s="66"/>
    </row>
    <row r="14" spans="1:6" x14ac:dyDescent="0.25">
      <c r="A14" s="25">
        <v>12</v>
      </c>
      <c r="B14" s="69" t="s">
        <v>194</v>
      </c>
      <c r="C14" s="66"/>
    </row>
    <row r="15" spans="1:6" x14ac:dyDescent="0.25">
      <c r="A15" s="25">
        <v>13</v>
      </c>
      <c r="B15" s="69" t="s">
        <v>202</v>
      </c>
      <c r="C15" s="66"/>
    </row>
    <row r="16" spans="1:6" x14ac:dyDescent="0.25">
      <c r="A16" s="25">
        <v>14</v>
      </c>
      <c r="B16" s="69" t="s">
        <v>227</v>
      </c>
      <c r="C16" s="66"/>
    </row>
    <row r="17" spans="1:3" x14ac:dyDescent="0.25">
      <c r="A17" s="25">
        <v>15</v>
      </c>
      <c r="B17" s="69" t="s">
        <v>269</v>
      </c>
      <c r="C17" s="66"/>
    </row>
    <row r="18" spans="1:3" x14ac:dyDescent="0.25">
      <c r="A18" s="25">
        <v>16</v>
      </c>
      <c r="B18" s="69" t="s">
        <v>305</v>
      </c>
      <c r="C18" s="66"/>
    </row>
    <row r="19" spans="1:3" x14ac:dyDescent="0.25">
      <c r="A19" s="25">
        <v>17</v>
      </c>
      <c r="B19" s="69" t="s">
        <v>280</v>
      </c>
      <c r="C19" s="66"/>
    </row>
    <row r="20" spans="1:3" x14ac:dyDescent="0.25">
      <c r="A20" s="25">
        <v>18</v>
      </c>
      <c r="B20" s="69" t="s">
        <v>217</v>
      </c>
    </row>
    <row r="21" spans="1:3" x14ac:dyDescent="0.25">
      <c r="A21" s="25">
        <v>19</v>
      </c>
      <c r="B21" s="69"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1"/>
  <sheetViews>
    <sheetView workbookViewId="0">
      <selection activeCell="A2" sqref="A2:G2"/>
    </sheetView>
  </sheetViews>
  <sheetFormatPr baseColWidth="10" defaultColWidth="11.44140625" defaultRowHeight="13.8" x14ac:dyDescent="0.25"/>
  <cols>
    <col min="1" max="1" width="13.109375" style="22" customWidth="1"/>
    <col min="2" max="2" width="55.109375" style="22" customWidth="1"/>
    <col min="3" max="16384" width="11.44140625" style="22"/>
  </cols>
  <sheetData>
    <row r="1" spans="1:3" ht="14.4" thickBot="1" x14ac:dyDescent="0.3">
      <c r="A1" s="67" t="s">
        <v>77</v>
      </c>
      <c r="B1" s="27">
        <v>19</v>
      </c>
      <c r="C1" s="22">
        <f>MAX($A$3:$A$21)-1</f>
        <v>18</v>
      </c>
    </row>
    <row r="2" spans="1:3" ht="14.4" thickTop="1" x14ac:dyDescent="0.25">
      <c r="A2" s="24" t="s">
        <v>36</v>
      </c>
      <c r="B2" s="24" t="s">
        <v>37</v>
      </c>
      <c r="C2" s="22" t="s">
        <v>38</v>
      </c>
    </row>
    <row r="3" spans="1:3" x14ac:dyDescent="0.25">
      <c r="A3" s="25">
        <v>1</v>
      </c>
      <c r="B3" s="25" t="s">
        <v>87</v>
      </c>
      <c r="C3" s="68"/>
    </row>
    <row r="4" spans="1:3" x14ac:dyDescent="0.25">
      <c r="A4" s="25">
        <v>2</v>
      </c>
      <c r="B4" s="25" t="s">
        <v>88</v>
      </c>
      <c r="C4" s="22" t="s">
        <v>39</v>
      </c>
    </row>
    <row r="5" spans="1:3" x14ac:dyDescent="0.25">
      <c r="A5" s="25">
        <v>3</v>
      </c>
      <c r="B5" s="25" t="s">
        <v>89</v>
      </c>
    </row>
    <row r="6" spans="1:3" x14ac:dyDescent="0.25">
      <c r="A6" s="25">
        <v>4</v>
      </c>
      <c r="B6" s="25" t="s">
        <v>90</v>
      </c>
    </row>
    <row r="7" spans="1:3" ht="27.6" x14ac:dyDescent="0.25">
      <c r="A7" s="25">
        <v>5</v>
      </c>
      <c r="B7" s="25" t="s">
        <v>91</v>
      </c>
    </row>
    <row r="8" spans="1:3" x14ac:dyDescent="0.25">
      <c r="A8" s="25">
        <v>6</v>
      </c>
      <c r="B8" s="25" t="s">
        <v>148</v>
      </c>
    </row>
    <row r="9" spans="1:3" ht="15.75" customHeight="1" x14ac:dyDescent="0.25">
      <c r="A9" s="25">
        <v>7</v>
      </c>
      <c r="B9" s="25" t="s">
        <v>173</v>
      </c>
    </row>
    <row r="10" spans="1:3" ht="15.75" customHeight="1" x14ac:dyDescent="0.25">
      <c r="A10" s="25">
        <v>8</v>
      </c>
      <c r="B10" s="25" t="s">
        <v>92</v>
      </c>
    </row>
    <row r="11" spans="1:3" ht="15.75" customHeight="1" x14ac:dyDescent="0.25">
      <c r="A11" s="25">
        <v>9</v>
      </c>
      <c r="B11" s="25" t="s">
        <v>93</v>
      </c>
    </row>
    <row r="12" spans="1:3" ht="15.75" customHeight="1" x14ac:dyDescent="0.25">
      <c r="A12" s="25">
        <v>10</v>
      </c>
      <c r="B12" s="25" t="s">
        <v>175</v>
      </c>
      <c r="C12" s="66"/>
    </row>
    <row r="13" spans="1:3" ht="15.75" customHeight="1" x14ac:dyDescent="0.25">
      <c r="A13" s="25">
        <v>11</v>
      </c>
      <c r="B13" s="69" t="s">
        <v>195</v>
      </c>
      <c r="C13" s="66"/>
    </row>
    <row r="14" spans="1:3" ht="15.75" customHeight="1" x14ac:dyDescent="0.25">
      <c r="A14" s="25">
        <v>12</v>
      </c>
      <c r="B14" s="25" t="s">
        <v>194</v>
      </c>
      <c r="C14" s="66"/>
    </row>
    <row r="15" spans="1:3" ht="15.75" customHeight="1" x14ac:dyDescent="0.25">
      <c r="A15" s="25">
        <v>13</v>
      </c>
      <c r="B15" s="69" t="s">
        <v>202</v>
      </c>
      <c r="C15" s="66"/>
    </row>
    <row r="16" spans="1:3" ht="15.75" customHeight="1" x14ac:dyDescent="0.25">
      <c r="A16" s="25">
        <v>14</v>
      </c>
      <c r="B16" s="69" t="s">
        <v>227</v>
      </c>
      <c r="C16" s="66"/>
    </row>
    <row r="17" spans="1:3" ht="15.75" customHeight="1" x14ac:dyDescent="0.25">
      <c r="A17" s="25">
        <v>15</v>
      </c>
      <c r="B17" s="69" t="s">
        <v>269</v>
      </c>
      <c r="C17" s="66"/>
    </row>
    <row r="18" spans="1:3" ht="15.75" customHeight="1" x14ac:dyDescent="0.25">
      <c r="A18" s="25">
        <v>16</v>
      </c>
      <c r="B18" s="69" t="s">
        <v>305</v>
      </c>
      <c r="C18" s="66"/>
    </row>
    <row r="19" spans="1:3" ht="15.75" customHeight="1" x14ac:dyDescent="0.25">
      <c r="A19" s="25">
        <v>17</v>
      </c>
      <c r="B19" s="69" t="s">
        <v>282</v>
      </c>
      <c r="C19" s="66"/>
    </row>
    <row r="20" spans="1:3" x14ac:dyDescent="0.25">
      <c r="A20" s="25">
        <v>18</v>
      </c>
      <c r="B20" s="69" t="s">
        <v>217</v>
      </c>
    </row>
    <row r="21" spans="1:3" x14ac:dyDescent="0.25">
      <c r="A21" s="25">
        <v>19</v>
      </c>
      <c r="B21" s="69"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37"/>
  <sheetViews>
    <sheetView workbookViewId="0">
      <selection activeCell="A2" sqref="A2:G2"/>
    </sheetView>
  </sheetViews>
  <sheetFormatPr baseColWidth="10" defaultColWidth="11.44140625" defaultRowHeight="13.8" x14ac:dyDescent="0.25"/>
  <cols>
    <col min="1" max="1" width="13.109375" style="22" customWidth="1"/>
    <col min="2" max="2" width="55.109375" style="22" customWidth="1"/>
    <col min="3" max="16384" width="11.44140625" style="22"/>
  </cols>
  <sheetData>
    <row r="1" spans="1:4" ht="14.4" thickBot="1" x14ac:dyDescent="0.3">
      <c r="A1" s="28" t="s">
        <v>78</v>
      </c>
      <c r="B1" s="27">
        <v>12</v>
      </c>
      <c r="C1" s="22">
        <f>MAX($A$3:$A$14)-1</f>
        <v>11</v>
      </c>
    </row>
    <row r="2" spans="1:4" ht="14.4" thickTop="1" x14ac:dyDescent="0.25">
      <c r="A2" s="24" t="s">
        <v>36</v>
      </c>
      <c r="B2" s="24" t="s">
        <v>37</v>
      </c>
      <c r="C2" s="22" t="s">
        <v>38</v>
      </c>
    </row>
    <row r="3" spans="1:4" x14ac:dyDescent="0.25">
      <c r="A3" s="63">
        <v>1</v>
      </c>
      <c r="B3" s="25" t="s">
        <v>87</v>
      </c>
      <c r="C3" s="64"/>
    </row>
    <row r="4" spans="1:4" x14ac:dyDescent="0.25">
      <c r="A4" s="63">
        <v>2</v>
      </c>
      <c r="B4" s="25" t="s">
        <v>88</v>
      </c>
      <c r="C4" s="65" t="s">
        <v>39</v>
      </c>
      <c r="D4" s="66"/>
    </row>
    <row r="5" spans="1:4" x14ac:dyDescent="0.25">
      <c r="A5" s="63">
        <v>3</v>
      </c>
      <c r="B5" s="25" t="s">
        <v>95</v>
      </c>
      <c r="C5" s="65"/>
      <c r="D5" s="66"/>
    </row>
    <row r="6" spans="1:4" x14ac:dyDescent="0.25">
      <c r="A6" s="63">
        <v>4</v>
      </c>
      <c r="B6" s="25" t="s">
        <v>173</v>
      </c>
      <c r="C6" s="65"/>
      <c r="D6" s="66"/>
    </row>
    <row r="7" spans="1:4" x14ac:dyDescent="0.25">
      <c r="A7" s="63">
        <v>5</v>
      </c>
      <c r="B7" s="25" t="s">
        <v>92</v>
      </c>
      <c r="C7" s="65"/>
      <c r="D7" s="66"/>
    </row>
    <row r="8" spans="1:4" x14ac:dyDescent="0.25">
      <c r="A8" s="63">
        <v>6</v>
      </c>
      <c r="B8" s="25" t="s">
        <v>93</v>
      </c>
      <c r="C8" s="65"/>
      <c r="D8" s="66"/>
    </row>
    <row r="9" spans="1:4" x14ac:dyDescent="0.25">
      <c r="A9" s="63">
        <v>7</v>
      </c>
      <c r="B9" s="25" t="s">
        <v>174</v>
      </c>
      <c r="C9" s="65"/>
      <c r="D9" s="66"/>
    </row>
    <row r="10" spans="1:4" x14ac:dyDescent="0.25">
      <c r="A10" s="63">
        <v>8</v>
      </c>
      <c r="B10" s="25" t="s">
        <v>202</v>
      </c>
      <c r="C10" s="65"/>
      <c r="D10" s="66"/>
    </row>
    <row r="11" spans="1:4" x14ac:dyDescent="0.25">
      <c r="A11" s="63">
        <v>9</v>
      </c>
      <c r="B11" s="69" t="s">
        <v>227</v>
      </c>
      <c r="C11" s="65"/>
      <c r="D11" s="66"/>
    </row>
    <row r="12" spans="1:4" x14ac:dyDescent="0.25">
      <c r="A12" s="63">
        <v>10</v>
      </c>
      <c r="B12" s="69" t="s">
        <v>268</v>
      </c>
      <c r="C12" s="65"/>
      <c r="D12" s="66"/>
    </row>
    <row r="13" spans="1:4" x14ac:dyDescent="0.25">
      <c r="A13" s="63">
        <v>11</v>
      </c>
      <c r="B13" s="69" t="s">
        <v>217</v>
      </c>
      <c r="C13" s="25"/>
      <c r="D13" s="67"/>
    </row>
    <row r="14" spans="1:4" ht="15.6" x14ac:dyDescent="0.3">
      <c r="A14" s="63">
        <v>12</v>
      </c>
      <c r="B14" s="42" t="s">
        <v>216</v>
      </c>
    </row>
    <row r="21" spans="1:3" x14ac:dyDescent="0.25">
      <c r="A21" s="22" t="s">
        <v>134</v>
      </c>
      <c r="B21" s="22">
        <v>6</v>
      </c>
      <c r="C21" s="22">
        <f>MAX($A$22:$A$36)-1</f>
        <v>5</v>
      </c>
    </row>
    <row r="22" spans="1:3" x14ac:dyDescent="0.25">
      <c r="A22" s="22">
        <v>1</v>
      </c>
      <c r="B22" s="22" t="s">
        <v>135</v>
      </c>
    </row>
    <row r="23" spans="1:3" x14ac:dyDescent="0.25">
      <c r="A23" s="22">
        <v>2</v>
      </c>
      <c r="B23" s="22" t="s">
        <v>203</v>
      </c>
    </row>
    <row r="24" spans="1:3" x14ac:dyDescent="0.25">
      <c r="A24" s="22">
        <v>3</v>
      </c>
      <c r="B24" s="22" t="s">
        <v>204</v>
      </c>
    </row>
    <row r="25" spans="1:3" x14ac:dyDescent="0.25">
      <c r="A25" s="22">
        <v>4</v>
      </c>
      <c r="B25" s="22" t="s">
        <v>259</v>
      </c>
    </row>
    <row r="26" spans="1:3" x14ac:dyDescent="0.25">
      <c r="A26" s="22">
        <v>5</v>
      </c>
      <c r="B26" s="69" t="s">
        <v>217</v>
      </c>
    </row>
    <row r="27" spans="1:3" ht="15.6" x14ac:dyDescent="0.3">
      <c r="A27" s="22">
        <v>6</v>
      </c>
      <c r="B27" s="42" t="s">
        <v>216</v>
      </c>
    </row>
    <row r="30" spans="1:3" x14ac:dyDescent="0.25">
      <c r="B30" s="25"/>
    </row>
    <row r="31" spans="1:3" x14ac:dyDescent="0.25">
      <c r="B31" s="25"/>
    </row>
    <row r="32" spans="1:3" x14ac:dyDescent="0.25">
      <c r="B32" s="25"/>
    </row>
    <row r="33" spans="2:2" x14ac:dyDescent="0.25">
      <c r="B33" s="25"/>
    </row>
    <row r="34" spans="2:2" x14ac:dyDescent="0.25">
      <c r="B34" s="25"/>
    </row>
    <row r="35" spans="2:2" x14ac:dyDescent="0.25">
      <c r="B35" s="25"/>
    </row>
    <row r="36" spans="2:2" x14ac:dyDescent="0.25">
      <c r="B36" s="25"/>
    </row>
    <row r="37" spans="2:2" x14ac:dyDescent="0.25">
      <c r="B37"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D19"/>
  <sheetViews>
    <sheetView workbookViewId="0">
      <selection activeCell="A2" sqref="A2:G2"/>
    </sheetView>
  </sheetViews>
  <sheetFormatPr baseColWidth="10" defaultColWidth="11.44140625" defaultRowHeight="13.8" x14ac:dyDescent="0.25"/>
  <cols>
    <col min="1" max="1" width="13.109375" style="22" customWidth="1"/>
    <col min="2" max="2" width="56.6640625" style="22" customWidth="1"/>
    <col min="3" max="16384" width="11.44140625" style="22"/>
  </cols>
  <sheetData>
    <row r="1" spans="1:4" ht="14.4" thickBot="1" x14ac:dyDescent="0.3">
      <c r="A1" s="28" t="s">
        <v>79</v>
      </c>
      <c r="B1" s="27">
        <v>17</v>
      </c>
      <c r="C1" s="22">
        <f>MAX($A$3:$A$19)-1</f>
        <v>16</v>
      </c>
    </row>
    <row r="2" spans="1:4" ht="14.4" thickTop="1" x14ac:dyDescent="0.25">
      <c r="A2" s="24" t="s">
        <v>36</v>
      </c>
      <c r="B2" s="24" t="s">
        <v>37</v>
      </c>
      <c r="C2" s="22" t="s">
        <v>38</v>
      </c>
    </row>
    <row r="3" spans="1:4" x14ac:dyDescent="0.25">
      <c r="A3" s="63">
        <v>1</v>
      </c>
      <c r="B3" s="25" t="s">
        <v>96</v>
      </c>
      <c r="C3" s="64"/>
      <c r="D3" s="22" t="s">
        <v>206</v>
      </c>
    </row>
    <row r="4" spans="1:4" x14ac:dyDescent="0.25">
      <c r="A4" s="63">
        <v>2</v>
      </c>
      <c r="B4" s="25" t="s">
        <v>97</v>
      </c>
      <c r="C4" s="65" t="s">
        <v>39</v>
      </c>
      <c r="D4" s="22" t="s">
        <v>206</v>
      </c>
    </row>
    <row r="5" spans="1:4" ht="27.6" x14ac:dyDescent="0.25">
      <c r="A5" s="63">
        <v>3</v>
      </c>
      <c r="B5" s="25" t="s">
        <v>177</v>
      </c>
      <c r="C5" s="65"/>
      <c r="D5" s="22" t="s">
        <v>205</v>
      </c>
    </row>
    <row r="6" spans="1:4" ht="27.6" x14ac:dyDescent="0.25">
      <c r="A6" s="63">
        <v>4</v>
      </c>
      <c r="B6" s="69" t="s">
        <v>176</v>
      </c>
      <c r="C6" s="65"/>
      <c r="D6" s="22" t="s">
        <v>205</v>
      </c>
    </row>
    <row r="7" spans="1:4" x14ac:dyDescent="0.25">
      <c r="A7" s="63">
        <v>5</v>
      </c>
      <c r="B7" s="25" t="s">
        <v>98</v>
      </c>
      <c r="D7" s="22" t="s">
        <v>206</v>
      </c>
    </row>
    <row r="8" spans="1:4" x14ac:dyDescent="0.25">
      <c r="A8" s="63">
        <v>6</v>
      </c>
      <c r="B8" s="25" t="s">
        <v>99</v>
      </c>
      <c r="C8" s="65"/>
    </row>
    <row r="9" spans="1:4" x14ac:dyDescent="0.25">
      <c r="A9" s="63">
        <v>7</v>
      </c>
      <c r="B9" s="25" t="s">
        <v>100</v>
      </c>
      <c r="C9" s="65"/>
    </row>
    <row r="10" spans="1:4" x14ac:dyDescent="0.25">
      <c r="A10" s="63">
        <v>8</v>
      </c>
      <c r="B10" s="25" t="s">
        <v>221</v>
      </c>
      <c r="C10" s="65"/>
      <c r="D10" s="22" t="s">
        <v>205</v>
      </c>
    </row>
    <row r="11" spans="1:4" x14ac:dyDescent="0.25">
      <c r="A11" s="63">
        <v>9</v>
      </c>
      <c r="B11" s="25" t="s">
        <v>196</v>
      </c>
      <c r="C11" s="65"/>
    </row>
    <row r="12" spans="1:4" x14ac:dyDescent="0.25">
      <c r="A12" s="63">
        <v>10</v>
      </c>
      <c r="B12" s="25" t="s">
        <v>197</v>
      </c>
      <c r="C12" s="65"/>
      <c r="D12" s="22" t="s">
        <v>206</v>
      </c>
    </row>
    <row r="13" spans="1:4" x14ac:dyDescent="0.25">
      <c r="A13" s="63">
        <v>11</v>
      </c>
      <c r="B13" s="25" t="s">
        <v>209</v>
      </c>
      <c r="C13" s="65"/>
      <c r="D13" s="22" t="s">
        <v>206</v>
      </c>
    </row>
    <row r="14" spans="1:4" ht="27.6" x14ac:dyDescent="0.25">
      <c r="A14" s="63">
        <v>12</v>
      </c>
      <c r="B14" s="25" t="s">
        <v>265</v>
      </c>
      <c r="C14" s="65"/>
      <c r="D14" s="22" t="s">
        <v>205</v>
      </c>
    </row>
    <row r="15" spans="1:4" x14ac:dyDescent="0.25">
      <c r="A15" s="63">
        <v>13</v>
      </c>
      <c r="B15" s="25" t="s">
        <v>267</v>
      </c>
      <c r="C15" s="65"/>
    </row>
    <row r="16" spans="1:4" ht="27.6" x14ac:dyDescent="0.25">
      <c r="A16" s="63">
        <v>14</v>
      </c>
      <c r="B16" s="25" t="s">
        <v>303</v>
      </c>
      <c r="C16" s="65"/>
    </row>
    <row r="17" spans="1:3" x14ac:dyDescent="0.25">
      <c r="A17" s="63">
        <v>15</v>
      </c>
      <c r="B17" s="25" t="s">
        <v>304</v>
      </c>
      <c r="C17" s="65"/>
    </row>
    <row r="18" spans="1:3" x14ac:dyDescent="0.25">
      <c r="A18" s="63">
        <v>16</v>
      </c>
      <c r="B18" s="69" t="s">
        <v>217</v>
      </c>
      <c r="C18" s="25"/>
    </row>
    <row r="19" spans="1:3" ht="15.6" x14ac:dyDescent="0.3">
      <c r="A19" s="63">
        <v>17</v>
      </c>
      <c r="B19"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12"/>
  <sheetViews>
    <sheetView workbookViewId="0">
      <selection activeCell="A2" sqref="A2:G2"/>
    </sheetView>
  </sheetViews>
  <sheetFormatPr baseColWidth="10" defaultColWidth="11.44140625" defaultRowHeight="13.8" x14ac:dyDescent="0.25"/>
  <cols>
    <col min="1" max="1" width="13.109375" style="22" customWidth="1"/>
    <col min="2" max="2" width="62" style="72" customWidth="1"/>
    <col min="3" max="16384" width="11.44140625" style="22"/>
  </cols>
  <sheetData>
    <row r="1" spans="1:3" ht="14.4" thickBot="1" x14ac:dyDescent="0.3">
      <c r="A1" s="28" t="s">
        <v>80</v>
      </c>
      <c r="B1" s="70">
        <v>10</v>
      </c>
      <c r="C1" s="22">
        <f>MAX($A$3:$A$22)-1</f>
        <v>9</v>
      </c>
    </row>
    <row r="2" spans="1:3" ht="14.4" thickTop="1" x14ac:dyDescent="0.25">
      <c r="A2" s="24" t="s">
        <v>36</v>
      </c>
      <c r="B2" s="71" t="s">
        <v>37</v>
      </c>
      <c r="C2" s="22" t="s">
        <v>38</v>
      </c>
    </row>
    <row r="3" spans="1:3" x14ac:dyDescent="0.25">
      <c r="A3" s="25">
        <v>1</v>
      </c>
      <c r="B3" s="72" t="s">
        <v>101</v>
      </c>
      <c r="C3" s="68"/>
    </row>
    <row r="4" spans="1:3" x14ac:dyDescent="0.25">
      <c r="A4" s="25">
        <v>2</v>
      </c>
      <c r="B4" s="72" t="s">
        <v>102</v>
      </c>
      <c r="C4" s="66" t="s">
        <v>39</v>
      </c>
    </row>
    <row r="5" spans="1:3" x14ac:dyDescent="0.25">
      <c r="A5" s="25">
        <v>3</v>
      </c>
      <c r="B5" s="72" t="s">
        <v>106</v>
      </c>
    </row>
    <row r="6" spans="1:3" x14ac:dyDescent="0.25">
      <c r="A6" s="25">
        <v>4</v>
      </c>
      <c r="B6" s="72" t="s">
        <v>103</v>
      </c>
      <c r="C6" s="66" t="s">
        <v>39</v>
      </c>
    </row>
    <row r="7" spans="1:3" x14ac:dyDescent="0.25">
      <c r="A7" s="25">
        <v>5</v>
      </c>
      <c r="B7" s="72" t="s">
        <v>104</v>
      </c>
      <c r="C7" s="66"/>
    </row>
    <row r="8" spans="1:3" x14ac:dyDescent="0.25">
      <c r="A8" s="25">
        <v>6</v>
      </c>
      <c r="B8" s="72" t="s">
        <v>105</v>
      </c>
    </row>
    <row r="9" spans="1:3" x14ac:dyDescent="0.25">
      <c r="A9" s="25">
        <v>7</v>
      </c>
      <c r="B9" s="72" t="s">
        <v>183</v>
      </c>
    </row>
    <row r="10" spans="1:3" x14ac:dyDescent="0.25">
      <c r="A10" s="25">
        <v>8</v>
      </c>
      <c r="B10" s="72" t="s">
        <v>220</v>
      </c>
    </row>
    <row r="11" spans="1:3" x14ac:dyDescent="0.25">
      <c r="A11" s="25">
        <v>9</v>
      </c>
      <c r="B11" s="69" t="s">
        <v>217</v>
      </c>
      <c r="C11" s="66"/>
    </row>
    <row r="12" spans="1:3" ht="15.6" x14ac:dyDescent="0.3">
      <c r="A12" s="25">
        <v>10</v>
      </c>
      <c r="B12"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35"/>
  <sheetViews>
    <sheetView workbookViewId="0">
      <selection activeCell="A2" sqref="A2:G2"/>
    </sheetView>
  </sheetViews>
  <sheetFormatPr baseColWidth="10" defaultColWidth="11.44140625" defaultRowHeight="13.8" x14ac:dyDescent="0.25"/>
  <cols>
    <col min="1" max="1" width="13.109375" style="22" customWidth="1"/>
    <col min="2" max="2" width="55.109375" style="22" customWidth="1"/>
    <col min="3" max="16384" width="11.44140625" style="22"/>
  </cols>
  <sheetData>
    <row r="1" spans="1:3" ht="14.4" thickBot="1" x14ac:dyDescent="0.3">
      <c r="A1" s="28" t="s">
        <v>81</v>
      </c>
      <c r="B1" s="27">
        <v>9</v>
      </c>
      <c r="C1" s="22">
        <f>MAX($A$3:$A$23)-1</f>
        <v>8</v>
      </c>
    </row>
    <row r="2" spans="1:3" ht="14.4" thickTop="1" x14ac:dyDescent="0.25">
      <c r="A2" s="24" t="s">
        <v>36</v>
      </c>
      <c r="B2" s="24" t="s">
        <v>37</v>
      </c>
      <c r="C2" s="22" t="s">
        <v>38</v>
      </c>
    </row>
    <row r="3" spans="1:3" x14ac:dyDescent="0.25">
      <c r="A3" s="25">
        <v>1</v>
      </c>
      <c r="B3" s="22" t="s">
        <v>107</v>
      </c>
      <c r="C3" s="66"/>
    </row>
    <row r="4" spans="1:3" x14ac:dyDescent="0.25">
      <c r="A4" s="25">
        <v>2</v>
      </c>
      <c r="B4" s="22" t="s">
        <v>108</v>
      </c>
      <c r="C4" s="66" t="s">
        <v>39</v>
      </c>
    </row>
    <row r="5" spans="1:3" x14ac:dyDescent="0.25">
      <c r="A5" s="25">
        <v>3</v>
      </c>
      <c r="B5" s="22" t="s">
        <v>109</v>
      </c>
      <c r="C5" s="66"/>
    </row>
    <row r="6" spans="1:3" x14ac:dyDescent="0.25">
      <c r="A6" s="25">
        <v>4</v>
      </c>
      <c r="B6" s="22" t="s">
        <v>180</v>
      </c>
      <c r="C6" s="66"/>
    </row>
    <row r="7" spans="1:3" x14ac:dyDescent="0.25">
      <c r="A7" s="25">
        <v>5</v>
      </c>
      <c r="B7" s="22" t="s">
        <v>198</v>
      </c>
      <c r="C7" s="66"/>
    </row>
    <row r="8" spans="1:3" x14ac:dyDescent="0.25">
      <c r="A8" s="25">
        <v>6</v>
      </c>
      <c r="B8" s="22" t="s">
        <v>253</v>
      </c>
      <c r="C8" s="66"/>
    </row>
    <row r="9" spans="1:3" ht="27.6" x14ac:dyDescent="0.25">
      <c r="A9" s="25">
        <v>7</v>
      </c>
      <c r="B9" s="25" t="s">
        <v>266</v>
      </c>
      <c r="C9" s="66"/>
    </row>
    <row r="10" spans="1:3" x14ac:dyDescent="0.25">
      <c r="A10" s="25">
        <v>8</v>
      </c>
      <c r="B10" s="69" t="s">
        <v>217</v>
      </c>
    </row>
    <row r="11" spans="1:3" ht="15.6" x14ac:dyDescent="0.3">
      <c r="A11" s="25">
        <v>9</v>
      </c>
      <c r="B11" s="42" t="s">
        <v>216</v>
      </c>
    </row>
    <row r="21" spans="1:3" x14ac:dyDescent="0.25">
      <c r="A21" s="22" t="s">
        <v>137</v>
      </c>
      <c r="B21" s="22">
        <v>3</v>
      </c>
      <c r="C21" s="22">
        <f>MAX($A$22:$A$31)-1</f>
        <v>2</v>
      </c>
    </row>
    <row r="22" spans="1:3" x14ac:dyDescent="0.25">
      <c r="A22" s="22">
        <v>1</v>
      </c>
      <c r="B22" s="22" t="s">
        <v>140</v>
      </c>
    </row>
    <row r="23" spans="1:3" x14ac:dyDescent="0.25">
      <c r="A23" s="22">
        <v>2</v>
      </c>
      <c r="B23" s="22" t="s">
        <v>138</v>
      </c>
    </row>
    <row r="24" spans="1:3" ht="15.6" x14ac:dyDescent="0.3">
      <c r="A24" s="22">
        <v>3</v>
      </c>
      <c r="B24" s="42" t="s">
        <v>216</v>
      </c>
    </row>
    <row r="31" spans="1:3" x14ac:dyDescent="0.25">
      <c r="A31" s="22" t="s">
        <v>141</v>
      </c>
    </row>
    <row r="32" spans="1:3" x14ac:dyDescent="0.25">
      <c r="B32" s="22" t="s">
        <v>142</v>
      </c>
    </row>
    <row r="33" spans="2:2" x14ac:dyDescent="0.25">
      <c r="B33" s="22" t="s">
        <v>143</v>
      </c>
    </row>
    <row r="34" spans="2:2" x14ac:dyDescent="0.25">
      <c r="B34" s="22" t="s">
        <v>144</v>
      </c>
    </row>
    <row r="35" spans="2:2" x14ac:dyDescent="0.25">
      <c r="B35" s="22" t="s">
        <v>144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41"/>
  <sheetViews>
    <sheetView workbookViewId="0">
      <selection activeCell="A2" sqref="A2:G2"/>
    </sheetView>
  </sheetViews>
  <sheetFormatPr baseColWidth="10" defaultColWidth="11.44140625" defaultRowHeight="13.8" x14ac:dyDescent="0.25"/>
  <cols>
    <col min="1" max="1" width="8.44140625" style="22" bestFit="1" customWidth="1"/>
    <col min="2" max="2" width="75" style="22" bestFit="1" customWidth="1"/>
    <col min="3" max="3" width="6.88671875" style="22" bestFit="1" customWidth="1"/>
    <col min="4" max="16384" width="11.44140625" style="22"/>
  </cols>
  <sheetData>
    <row r="1" spans="1:3" ht="14.4" thickBot="1" x14ac:dyDescent="0.3">
      <c r="A1" s="28" t="s">
        <v>84</v>
      </c>
      <c r="B1" s="27">
        <v>24</v>
      </c>
      <c r="C1" s="22">
        <f>MAX($A$3:$A$29)-1</f>
        <v>23</v>
      </c>
    </row>
    <row r="2" spans="1:3" ht="14.4" thickTop="1" x14ac:dyDescent="0.25">
      <c r="A2" s="24" t="s">
        <v>36</v>
      </c>
      <c r="B2" s="24" t="s">
        <v>37</v>
      </c>
      <c r="C2" s="22" t="s">
        <v>38</v>
      </c>
    </row>
    <row r="3" spans="1:3" x14ac:dyDescent="0.25">
      <c r="A3" s="72">
        <v>1</v>
      </c>
      <c r="B3" s="22" t="s">
        <v>110</v>
      </c>
      <c r="C3" s="64"/>
    </row>
    <row r="4" spans="1:3" x14ac:dyDescent="0.25">
      <c r="A4" s="72">
        <v>2</v>
      </c>
      <c r="B4" s="22" t="s">
        <v>111</v>
      </c>
      <c r="C4" s="65" t="s">
        <v>39</v>
      </c>
    </row>
    <row r="5" spans="1:3" x14ac:dyDescent="0.25">
      <c r="A5" s="72">
        <v>3</v>
      </c>
      <c r="B5" s="22" t="s">
        <v>112</v>
      </c>
      <c r="C5" s="65"/>
    </row>
    <row r="6" spans="1:3" x14ac:dyDescent="0.25">
      <c r="A6" s="72">
        <v>4</v>
      </c>
      <c r="B6" s="22" t="s">
        <v>113</v>
      </c>
      <c r="C6" s="65" t="s">
        <v>39</v>
      </c>
    </row>
    <row r="7" spans="1:3" x14ac:dyDescent="0.25">
      <c r="A7" s="72">
        <v>5</v>
      </c>
      <c r="B7" s="22" t="s">
        <v>184</v>
      </c>
      <c r="C7" s="65"/>
    </row>
    <row r="8" spans="1:3" x14ac:dyDescent="0.25">
      <c r="A8" s="72">
        <v>6</v>
      </c>
      <c r="B8" s="22" t="s">
        <v>185</v>
      </c>
      <c r="C8" s="65" t="s">
        <v>39</v>
      </c>
    </row>
    <row r="9" spans="1:3" x14ac:dyDescent="0.25">
      <c r="A9" s="72">
        <v>7</v>
      </c>
      <c r="B9" s="22" t="s">
        <v>114</v>
      </c>
      <c r="C9" s="65"/>
    </row>
    <row r="10" spans="1:3" x14ac:dyDescent="0.25">
      <c r="A10" s="72">
        <v>8</v>
      </c>
      <c r="B10" s="22" t="s">
        <v>178</v>
      </c>
      <c r="C10" s="65"/>
    </row>
    <row r="11" spans="1:3" x14ac:dyDescent="0.25">
      <c r="A11" s="72">
        <v>9</v>
      </c>
      <c r="B11" s="22" t="s">
        <v>115</v>
      </c>
      <c r="C11" s="65"/>
    </row>
    <row r="12" spans="1:3" x14ac:dyDescent="0.25">
      <c r="A12" s="72">
        <v>10</v>
      </c>
      <c r="B12" s="22" t="s">
        <v>132</v>
      </c>
      <c r="C12" s="65"/>
    </row>
    <row r="13" spans="1:3" x14ac:dyDescent="0.25">
      <c r="A13" s="72">
        <v>11</v>
      </c>
      <c r="B13" s="22" t="s">
        <v>116</v>
      </c>
      <c r="C13" s="65"/>
    </row>
    <row r="14" spans="1:3" x14ac:dyDescent="0.25">
      <c r="A14" s="72">
        <v>12</v>
      </c>
      <c r="B14" s="22" t="s">
        <v>117</v>
      </c>
      <c r="C14" s="65"/>
    </row>
    <row r="15" spans="1:3" x14ac:dyDescent="0.25">
      <c r="A15" s="72">
        <v>13</v>
      </c>
      <c r="B15" s="22" t="s">
        <v>147</v>
      </c>
      <c r="C15" s="65"/>
    </row>
    <row r="16" spans="1:3" x14ac:dyDescent="0.25">
      <c r="A16" s="72">
        <v>14</v>
      </c>
      <c r="B16" s="22" t="s">
        <v>186</v>
      </c>
      <c r="C16" s="65"/>
    </row>
    <row r="17" spans="1:3" x14ac:dyDescent="0.25">
      <c r="A17" s="72">
        <v>15</v>
      </c>
      <c r="B17" s="22" t="s">
        <v>199</v>
      </c>
      <c r="C17" s="65"/>
    </row>
    <row r="18" spans="1:3" x14ac:dyDescent="0.25">
      <c r="A18" s="72">
        <v>16</v>
      </c>
      <c r="B18" s="22" t="s">
        <v>222</v>
      </c>
      <c r="C18" s="65"/>
    </row>
    <row r="19" spans="1:3" x14ac:dyDescent="0.25">
      <c r="A19" s="72">
        <v>17</v>
      </c>
      <c r="B19" s="22" t="s">
        <v>263</v>
      </c>
      <c r="C19" s="65"/>
    </row>
    <row r="20" spans="1:3" x14ac:dyDescent="0.25">
      <c r="A20" s="72">
        <v>18</v>
      </c>
      <c r="B20" s="22" t="s">
        <v>251</v>
      </c>
      <c r="C20" s="65"/>
    </row>
    <row r="21" spans="1:3" x14ac:dyDescent="0.25">
      <c r="A21" s="72">
        <v>19</v>
      </c>
      <c r="B21" s="22" t="s">
        <v>264</v>
      </c>
      <c r="C21" s="65"/>
    </row>
    <row r="22" spans="1:3" x14ac:dyDescent="0.25">
      <c r="A22" s="72">
        <v>20</v>
      </c>
      <c r="B22" s="22" t="s">
        <v>275</v>
      </c>
      <c r="C22" s="65"/>
    </row>
    <row r="23" spans="1:3" x14ac:dyDescent="0.25">
      <c r="A23" s="72">
        <v>21</v>
      </c>
      <c r="B23" s="22" t="s">
        <v>276</v>
      </c>
      <c r="C23" s="65"/>
    </row>
    <row r="24" spans="1:3" x14ac:dyDescent="0.25">
      <c r="A24" s="72">
        <v>22</v>
      </c>
      <c r="B24" s="22" t="s">
        <v>305</v>
      </c>
      <c r="C24" s="65"/>
    </row>
    <row r="25" spans="1:3" x14ac:dyDescent="0.25">
      <c r="A25" s="72">
        <v>23</v>
      </c>
      <c r="B25" s="69" t="s">
        <v>217</v>
      </c>
    </row>
    <row r="26" spans="1:3" ht="15.6" x14ac:dyDescent="0.3">
      <c r="A26" s="72">
        <v>24</v>
      </c>
      <c r="B26" s="42" t="s">
        <v>216</v>
      </c>
    </row>
    <row r="37" spans="1:3" x14ac:dyDescent="0.25">
      <c r="A37" s="22" t="s">
        <v>134</v>
      </c>
      <c r="B37" s="22">
        <v>4</v>
      </c>
      <c r="C37" s="22">
        <f>MAX($A$38:$A$46)-1</f>
        <v>3</v>
      </c>
    </row>
    <row r="38" spans="1:3" x14ac:dyDescent="0.25">
      <c r="A38" s="22">
        <v>1</v>
      </c>
      <c r="B38" s="22" t="s">
        <v>145</v>
      </c>
    </row>
    <row r="39" spans="1:3" x14ac:dyDescent="0.25">
      <c r="A39" s="22">
        <v>2</v>
      </c>
      <c r="B39" s="22" t="s">
        <v>146</v>
      </c>
    </row>
    <row r="40" spans="1:3" x14ac:dyDescent="0.25">
      <c r="A40" s="22">
        <v>3</v>
      </c>
      <c r="B40" s="69" t="s">
        <v>217</v>
      </c>
    </row>
    <row r="41" spans="1:3" ht="15.6" x14ac:dyDescent="0.3">
      <c r="A41" s="22">
        <v>4</v>
      </c>
      <c r="B41"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4"/>
  <sheetViews>
    <sheetView workbookViewId="0">
      <selection activeCell="A2" sqref="A2:G2"/>
    </sheetView>
  </sheetViews>
  <sheetFormatPr baseColWidth="10" defaultColWidth="11.44140625" defaultRowHeight="13.8" x14ac:dyDescent="0.25"/>
  <cols>
    <col min="1" max="1" width="11.44140625" style="22" bestFit="1"/>
    <col min="2" max="2" width="58" style="22" customWidth="1"/>
    <col min="3" max="3" width="6.88671875" style="22" bestFit="1" customWidth="1"/>
    <col min="4" max="16384" width="11.44140625" style="22"/>
  </cols>
  <sheetData>
    <row r="1" spans="1:3" ht="14.4" thickBot="1" x14ac:dyDescent="0.3">
      <c r="A1" s="28" t="s">
        <v>118</v>
      </c>
      <c r="B1" s="27">
        <v>12</v>
      </c>
      <c r="C1" s="22">
        <f>MAX($A$3:$A$14)-1</f>
        <v>11</v>
      </c>
    </row>
    <row r="2" spans="1:3" ht="14.4" thickTop="1" x14ac:dyDescent="0.25">
      <c r="A2" s="24" t="s">
        <v>36</v>
      </c>
      <c r="B2" s="24" t="s">
        <v>37</v>
      </c>
      <c r="C2" s="22" t="s">
        <v>38</v>
      </c>
    </row>
    <row r="3" spans="1:3" x14ac:dyDescent="0.25">
      <c r="A3" s="63">
        <v>1</v>
      </c>
      <c r="B3" s="25" t="s">
        <v>187</v>
      </c>
      <c r="C3" s="64"/>
    </row>
    <row r="4" spans="1:3" x14ac:dyDescent="0.25">
      <c r="A4" s="63">
        <v>2</v>
      </c>
      <c r="B4" s="25" t="s">
        <v>188</v>
      </c>
      <c r="C4" s="65" t="s">
        <v>39</v>
      </c>
    </row>
    <row r="5" spans="1:3" x14ac:dyDescent="0.25">
      <c r="A5" s="63">
        <v>3</v>
      </c>
      <c r="B5" s="25" t="s">
        <v>120</v>
      </c>
      <c r="C5" s="65"/>
    </row>
    <row r="6" spans="1:3" ht="15" customHeight="1" x14ac:dyDescent="0.25">
      <c r="A6" s="63">
        <v>4</v>
      </c>
      <c r="B6" s="69" t="s">
        <v>121</v>
      </c>
      <c r="C6" s="65"/>
    </row>
    <row r="7" spans="1:3" x14ac:dyDescent="0.25">
      <c r="A7" s="63">
        <v>5</v>
      </c>
      <c r="B7" s="69" t="s">
        <v>180</v>
      </c>
      <c r="C7" s="65"/>
    </row>
    <row r="8" spans="1:3" ht="27.6" x14ac:dyDescent="0.25">
      <c r="A8" s="63">
        <v>6</v>
      </c>
      <c r="B8" s="69" t="s">
        <v>223</v>
      </c>
      <c r="C8" s="65"/>
    </row>
    <row r="9" spans="1:3" x14ac:dyDescent="0.25">
      <c r="A9" s="63">
        <v>7</v>
      </c>
      <c r="B9" s="69" t="s">
        <v>228</v>
      </c>
      <c r="C9" s="65"/>
    </row>
    <row r="10" spans="1:3" x14ac:dyDescent="0.25">
      <c r="A10" s="63">
        <v>8</v>
      </c>
      <c r="B10" s="69" t="s">
        <v>229</v>
      </c>
      <c r="C10" s="65"/>
    </row>
    <row r="11" spans="1:3" ht="27.6" x14ac:dyDescent="0.25">
      <c r="A11" s="63">
        <v>9</v>
      </c>
      <c r="B11" s="69" t="s">
        <v>262</v>
      </c>
      <c r="C11" s="65"/>
    </row>
    <row r="12" spans="1:3" x14ac:dyDescent="0.25">
      <c r="A12" s="63">
        <v>10</v>
      </c>
      <c r="B12" s="69" t="s">
        <v>308</v>
      </c>
      <c r="C12" s="65"/>
    </row>
    <row r="13" spans="1:3" x14ac:dyDescent="0.25">
      <c r="A13" s="63">
        <v>11</v>
      </c>
      <c r="B13" s="69" t="s">
        <v>217</v>
      </c>
      <c r="C13" s="25"/>
    </row>
    <row r="14" spans="1:3" x14ac:dyDescent="0.25">
      <c r="A14" s="63">
        <v>12</v>
      </c>
      <c r="B14" s="69"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26"/>
  <sheetViews>
    <sheetView workbookViewId="0">
      <selection activeCell="A2" sqref="A2:G2"/>
    </sheetView>
  </sheetViews>
  <sheetFormatPr baseColWidth="10" defaultColWidth="11.44140625" defaultRowHeight="15.6" x14ac:dyDescent="0.3"/>
  <cols>
    <col min="1" max="1" width="8.88671875" style="23" bestFit="1" customWidth="1"/>
    <col min="2" max="2" width="53.6640625" style="42" bestFit="1" customWidth="1"/>
    <col min="3" max="3" width="6.88671875" style="23" bestFit="1" customWidth="1"/>
    <col min="4" max="16384" width="11.44140625" style="23"/>
  </cols>
  <sheetData>
    <row r="1" spans="1:3" ht="16.2" thickBot="1" x14ac:dyDescent="0.35">
      <c r="A1" s="28" t="s">
        <v>42</v>
      </c>
      <c r="B1" s="70">
        <v>24</v>
      </c>
      <c r="C1" s="23">
        <f>MAX($A$3:$A$26)-1</f>
        <v>23</v>
      </c>
    </row>
    <row r="2" spans="1:3" ht="16.2" thickTop="1" x14ac:dyDescent="0.3">
      <c r="A2" s="26" t="s">
        <v>36</v>
      </c>
      <c r="B2" s="71" t="s">
        <v>37</v>
      </c>
      <c r="C2" s="23" t="s">
        <v>38</v>
      </c>
    </row>
    <row r="3" spans="1:3" x14ac:dyDescent="0.3">
      <c r="A3" s="35">
        <v>1</v>
      </c>
      <c r="B3" s="69" t="s">
        <v>107</v>
      </c>
      <c r="C3" s="36"/>
    </row>
    <row r="4" spans="1:3" x14ac:dyDescent="0.3">
      <c r="A4" s="35">
        <v>2</v>
      </c>
      <c r="B4" s="69" t="s">
        <v>108</v>
      </c>
      <c r="C4" s="37" t="s">
        <v>39</v>
      </c>
    </row>
    <row r="5" spans="1:3" x14ac:dyDescent="0.3">
      <c r="A5" s="35">
        <v>3</v>
      </c>
      <c r="B5" s="69" t="s">
        <v>119</v>
      </c>
      <c r="C5" s="37"/>
    </row>
    <row r="6" spans="1:3" x14ac:dyDescent="0.3">
      <c r="A6" s="35">
        <v>4</v>
      </c>
      <c r="B6" s="69" t="s">
        <v>201</v>
      </c>
      <c r="C6" s="37" t="s">
        <v>39</v>
      </c>
    </row>
    <row r="7" spans="1:3" ht="27.6" x14ac:dyDescent="0.3">
      <c r="A7" s="35">
        <v>5</v>
      </c>
      <c r="B7" s="69" t="s">
        <v>122</v>
      </c>
      <c r="C7" s="37"/>
    </row>
    <row r="8" spans="1:3" x14ac:dyDescent="0.3">
      <c r="A8" s="35">
        <v>6</v>
      </c>
      <c r="B8" s="69" t="s">
        <v>123</v>
      </c>
    </row>
    <row r="9" spans="1:3" ht="27.6" x14ac:dyDescent="0.3">
      <c r="A9" s="35">
        <v>7</v>
      </c>
      <c r="B9" s="69" t="s">
        <v>124</v>
      </c>
      <c r="C9" s="37"/>
    </row>
    <row r="10" spans="1:3" x14ac:dyDescent="0.3">
      <c r="A10" s="35">
        <v>8</v>
      </c>
      <c r="B10" s="69" t="s">
        <v>180</v>
      </c>
      <c r="C10" s="37"/>
    </row>
    <row r="11" spans="1:3" x14ac:dyDescent="0.3">
      <c r="A11" s="35">
        <v>9</v>
      </c>
      <c r="B11" s="69" t="s">
        <v>198</v>
      </c>
      <c r="C11" s="37"/>
    </row>
    <row r="12" spans="1:3" x14ac:dyDescent="0.3">
      <c r="A12" s="35">
        <v>10</v>
      </c>
      <c r="B12" s="69" t="s">
        <v>207</v>
      </c>
      <c r="C12" s="37"/>
    </row>
    <row r="13" spans="1:3" x14ac:dyDescent="0.3">
      <c r="A13" s="35">
        <v>11</v>
      </c>
      <c r="B13" s="69" t="s">
        <v>256</v>
      </c>
      <c r="C13" s="37"/>
    </row>
    <row r="14" spans="1:3" ht="27.6" x14ac:dyDescent="0.3">
      <c r="A14" s="35">
        <v>12</v>
      </c>
      <c r="B14" s="69" t="s">
        <v>224</v>
      </c>
      <c r="C14" s="37"/>
    </row>
    <row r="15" spans="1:3" x14ac:dyDescent="0.3">
      <c r="A15" s="35">
        <v>13</v>
      </c>
      <c r="B15" s="69" t="s">
        <v>258</v>
      </c>
      <c r="C15" s="37"/>
    </row>
    <row r="16" spans="1:3" x14ac:dyDescent="0.3">
      <c r="A16" s="35">
        <v>14</v>
      </c>
      <c r="B16" s="69" t="s">
        <v>257</v>
      </c>
      <c r="C16" s="37" t="s">
        <v>39</v>
      </c>
    </row>
    <row r="17" spans="1:3" ht="27.6" x14ac:dyDescent="0.3">
      <c r="A17" s="35">
        <v>15</v>
      </c>
      <c r="B17" s="69" t="s">
        <v>261</v>
      </c>
      <c r="C17" s="37"/>
    </row>
    <row r="18" spans="1:3" x14ac:dyDescent="0.3">
      <c r="A18" s="35">
        <v>16</v>
      </c>
      <c r="B18" s="69" t="s">
        <v>273</v>
      </c>
      <c r="C18" s="37"/>
    </row>
    <row r="19" spans="1:3" x14ac:dyDescent="0.3">
      <c r="A19" s="35">
        <v>17</v>
      </c>
      <c r="B19" s="69" t="s">
        <v>274</v>
      </c>
      <c r="C19" s="37" t="s">
        <v>39</v>
      </c>
    </row>
    <row r="20" spans="1:3" x14ac:dyDescent="0.3">
      <c r="A20" s="35">
        <v>18</v>
      </c>
      <c r="B20" s="69" t="s">
        <v>272</v>
      </c>
      <c r="C20" s="37"/>
    </row>
    <row r="21" spans="1:3" x14ac:dyDescent="0.3">
      <c r="A21" s="35">
        <v>19</v>
      </c>
      <c r="B21" s="69" t="s">
        <v>278</v>
      </c>
      <c r="C21" s="25"/>
    </row>
    <row r="22" spans="1:3" x14ac:dyDescent="0.3">
      <c r="A22" s="35">
        <v>20</v>
      </c>
      <c r="B22" s="69" t="s">
        <v>277</v>
      </c>
      <c r="C22" s="25"/>
    </row>
    <row r="23" spans="1:3" x14ac:dyDescent="0.3">
      <c r="A23" s="35">
        <v>21</v>
      </c>
      <c r="B23" s="69" t="s">
        <v>306</v>
      </c>
      <c r="C23" s="37"/>
    </row>
    <row r="24" spans="1:3" x14ac:dyDescent="0.3">
      <c r="A24" s="35">
        <v>22</v>
      </c>
      <c r="B24" s="69" t="s">
        <v>307</v>
      </c>
      <c r="C24" s="37" t="s">
        <v>39</v>
      </c>
    </row>
    <row r="25" spans="1:3" x14ac:dyDescent="0.3">
      <c r="A25" s="35">
        <v>23</v>
      </c>
      <c r="B25" s="69" t="s">
        <v>217</v>
      </c>
      <c r="C25" s="25"/>
    </row>
    <row r="26" spans="1:3" x14ac:dyDescent="0.3">
      <c r="A26" s="35">
        <v>24</v>
      </c>
      <c r="B26" s="69"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82"/>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dimension ref="A1:E25"/>
  <sheetViews>
    <sheetView workbookViewId="0">
      <selection activeCell="A2" sqref="A2:G2"/>
    </sheetView>
  </sheetViews>
  <sheetFormatPr baseColWidth="10" defaultColWidth="11.44140625" defaultRowHeight="15.6" x14ac:dyDescent="0.3"/>
  <cols>
    <col min="1" max="1" width="8.88671875" style="42" bestFit="1" customWidth="1"/>
    <col min="2" max="2" width="57.88671875" style="42" bestFit="1" customWidth="1"/>
    <col min="3" max="3" width="6.88671875" style="42" bestFit="1" customWidth="1"/>
    <col min="4" max="16384" width="11.44140625" style="42"/>
  </cols>
  <sheetData>
    <row r="1" spans="1:5" ht="16.2" thickBot="1" x14ac:dyDescent="0.35">
      <c r="A1" s="73" t="s">
        <v>74</v>
      </c>
      <c r="B1" s="70">
        <v>23</v>
      </c>
      <c r="C1" s="42">
        <f>MAX($A$3:$A$25)-1</f>
        <v>22</v>
      </c>
    </row>
    <row r="2" spans="1:5" ht="16.2" thickTop="1" x14ac:dyDescent="0.3">
      <c r="A2" s="41" t="s">
        <v>36</v>
      </c>
      <c r="B2" s="71" t="s">
        <v>37</v>
      </c>
      <c r="C2" s="42" t="s">
        <v>38</v>
      </c>
    </row>
    <row r="3" spans="1:5" x14ac:dyDescent="0.3">
      <c r="A3" s="74">
        <v>1</v>
      </c>
      <c r="B3" s="91" t="s">
        <v>125</v>
      </c>
      <c r="C3" s="37"/>
      <c r="E3" s="90" t="s">
        <v>298</v>
      </c>
    </row>
    <row r="4" spans="1:5" x14ac:dyDescent="0.3">
      <c r="A4" s="74">
        <v>2</v>
      </c>
      <c r="B4" s="91" t="s">
        <v>126</v>
      </c>
      <c r="C4" s="37" t="s">
        <v>39</v>
      </c>
    </row>
    <row r="5" spans="1:5" x14ac:dyDescent="0.3">
      <c r="A5" s="74">
        <v>3</v>
      </c>
      <c r="B5" s="69" t="s">
        <v>127</v>
      </c>
      <c r="C5" s="37"/>
    </row>
    <row r="6" spans="1:5" x14ac:dyDescent="0.3">
      <c r="A6" s="74">
        <v>4</v>
      </c>
      <c r="B6" s="69" t="s">
        <v>131</v>
      </c>
      <c r="C6" s="37" t="s">
        <v>39</v>
      </c>
    </row>
    <row r="7" spans="1:5" x14ac:dyDescent="0.3">
      <c r="A7" s="74">
        <v>5</v>
      </c>
      <c r="B7" s="69" t="s">
        <v>120</v>
      </c>
      <c r="C7" s="37"/>
    </row>
    <row r="8" spans="1:5" x14ac:dyDescent="0.3">
      <c r="A8" s="74">
        <v>6</v>
      </c>
      <c r="B8" s="69" t="s">
        <v>128</v>
      </c>
      <c r="C8" s="37"/>
    </row>
    <row r="9" spans="1:5" x14ac:dyDescent="0.3">
      <c r="A9" s="74">
        <v>7</v>
      </c>
      <c r="B9" s="69" t="s">
        <v>129</v>
      </c>
      <c r="C9" s="37"/>
    </row>
    <row r="10" spans="1:5" x14ac:dyDescent="0.3">
      <c r="A10" s="74">
        <v>8</v>
      </c>
      <c r="B10" s="69" t="s">
        <v>130</v>
      </c>
      <c r="C10" s="37"/>
    </row>
    <row r="11" spans="1:5" x14ac:dyDescent="0.3">
      <c r="A11" s="74">
        <v>9</v>
      </c>
      <c r="B11" s="69" t="s">
        <v>181</v>
      </c>
      <c r="C11" s="37"/>
    </row>
    <row r="12" spans="1:5" ht="27.6" x14ac:dyDescent="0.3">
      <c r="A12" s="74">
        <v>10</v>
      </c>
      <c r="B12" s="69" t="s">
        <v>182</v>
      </c>
      <c r="C12" s="37"/>
    </row>
    <row r="13" spans="1:5" ht="27.6" x14ac:dyDescent="0.3">
      <c r="A13" s="74">
        <v>11</v>
      </c>
      <c r="B13" s="69" t="s">
        <v>200</v>
      </c>
      <c r="C13" s="37"/>
    </row>
    <row r="14" spans="1:5" x14ac:dyDescent="0.3">
      <c r="A14" s="74">
        <v>12</v>
      </c>
      <c r="B14" s="69" t="s">
        <v>208</v>
      </c>
      <c r="C14" s="37"/>
    </row>
    <row r="15" spans="1:5" x14ac:dyDescent="0.3">
      <c r="A15" s="74">
        <v>13</v>
      </c>
      <c r="B15" s="69" t="s">
        <v>270</v>
      </c>
      <c r="C15" s="37"/>
    </row>
    <row r="16" spans="1:5" x14ac:dyDescent="0.3">
      <c r="A16" s="74">
        <v>14</v>
      </c>
      <c r="B16" s="69" t="s">
        <v>230</v>
      </c>
      <c r="C16" s="37"/>
    </row>
    <row r="17" spans="1:3" x14ac:dyDescent="0.3">
      <c r="A17" s="74">
        <v>15</v>
      </c>
      <c r="B17" s="69" t="s">
        <v>231</v>
      </c>
      <c r="C17" s="37"/>
    </row>
    <row r="18" spans="1:3" x14ac:dyDescent="0.3">
      <c r="A18" s="74">
        <v>16</v>
      </c>
      <c r="B18" s="69" t="s">
        <v>271</v>
      </c>
      <c r="C18" s="37"/>
    </row>
    <row r="19" spans="1:3" x14ac:dyDescent="0.3">
      <c r="A19" s="74">
        <v>17</v>
      </c>
      <c r="B19" s="69" t="s">
        <v>272</v>
      </c>
      <c r="C19" s="37"/>
    </row>
    <row r="20" spans="1:3" x14ac:dyDescent="0.3">
      <c r="A20" s="74">
        <v>18</v>
      </c>
      <c r="B20" s="91" t="s">
        <v>299</v>
      </c>
      <c r="C20" s="37"/>
    </row>
    <row r="21" spans="1:3" ht="27.6" x14ac:dyDescent="0.3">
      <c r="A21" s="74">
        <v>19</v>
      </c>
      <c r="B21" s="91" t="s">
        <v>300</v>
      </c>
      <c r="C21" s="37" t="s">
        <v>39</v>
      </c>
    </row>
    <row r="22" spans="1:3" x14ac:dyDescent="0.3">
      <c r="A22" s="74">
        <v>20</v>
      </c>
      <c r="B22" s="91" t="s">
        <v>301</v>
      </c>
      <c r="C22" s="37"/>
    </row>
    <row r="23" spans="1:3" ht="27.6" x14ac:dyDescent="0.3">
      <c r="A23" s="74">
        <v>21</v>
      </c>
      <c r="B23" s="91" t="s">
        <v>302</v>
      </c>
      <c r="C23" s="37" t="s">
        <v>39</v>
      </c>
    </row>
    <row r="24" spans="1:3" x14ac:dyDescent="0.3">
      <c r="A24" s="74">
        <v>22</v>
      </c>
      <c r="B24" s="69" t="s">
        <v>217</v>
      </c>
      <c r="C24" s="37"/>
    </row>
    <row r="25" spans="1:3" x14ac:dyDescent="0.3">
      <c r="A25" s="74">
        <v>23</v>
      </c>
      <c r="B25" s="69"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C8"/>
  <sheetViews>
    <sheetView workbookViewId="0">
      <selection activeCell="A2" sqref="A2:G2"/>
    </sheetView>
  </sheetViews>
  <sheetFormatPr baseColWidth="10" defaultColWidth="11.44140625" defaultRowHeight="15.6" x14ac:dyDescent="0.3"/>
  <cols>
    <col min="1" max="1" width="8.88671875" style="42" bestFit="1" customWidth="1"/>
    <col min="2" max="2" width="57.88671875" style="42" bestFit="1" customWidth="1"/>
    <col min="3" max="3" width="6.88671875" style="42" bestFit="1" customWidth="1"/>
    <col min="4" max="16384" width="11.44140625" style="42"/>
  </cols>
  <sheetData>
    <row r="1" spans="1:3" ht="28.2" thickBot="1" x14ac:dyDescent="0.35">
      <c r="A1" s="73" t="s">
        <v>189</v>
      </c>
      <c r="B1" s="70">
        <v>6</v>
      </c>
      <c r="C1" s="42">
        <f>MAX($A$3:$A$8)-1</f>
        <v>5</v>
      </c>
    </row>
    <row r="2" spans="1:3" ht="16.2" thickTop="1" x14ac:dyDescent="0.3">
      <c r="A2" s="41" t="s">
        <v>36</v>
      </c>
      <c r="B2" s="71" t="s">
        <v>37</v>
      </c>
      <c r="C2" s="42" t="s">
        <v>38</v>
      </c>
    </row>
    <row r="3" spans="1:3" ht="27.6" x14ac:dyDescent="0.3">
      <c r="A3" s="74">
        <v>1</v>
      </c>
      <c r="B3" s="69" t="s">
        <v>192</v>
      </c>
      <c r="C3" s="37"/>
    </row>
    <row r="4" spans="1:3" ht="27.6" x14ac:dyDescent="0.3">
      <c r="A4" s="74">
        <v>2</v>
      </c>
      <c r="B4" s="69" t="s">
        <v>191</v>
      </c>
      <c r="C4" s="37" t="s">
        <v>39</v>
      </c>
    </row>
    <row r="5" spans="1:3" ht="27.6" x14ac:dyDescent="0.3">
      <c r="A5" s="74">
        <v>3</v>
      </c>
      <c r="B5" s="69" t="s">
        <v>250</v>
      </c>
      <c r="C5" s="37"/>
    </row>
    <row r="6" spans="1:3" x14ac:dyDescent="0.3">
      <c r="A6" s="74">
        <v>4</v>
      </c>
      <c r="B6" s="69" t="s">
        <v>255</v>
      </c>
      <c r="C6" s="37"/>
    </row>
    <row r="7" spans="1:3" x14ac:dyDescent="0.3">
      <c r="A7" s="74">
        <v>5</v>
      </c>
      <c r="B7" s="69" t="s">
        <v>217</v>
      </c>
      <c r="C7" s="69"/>
    </row>
    <row r="8" spans="1:3" x14ac:dyDescent="0.3">
      <c r="A8" s="74">
        <v>6</v>
      </c>
      <c r="B8"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11"/>
  <sheetViews>
    <sheetView workbookViewId="0">
      <selection activeCell="A2" sqref="A2:G2"/>
    </sheetView>
  </sheetViews>
  <sheetFormatPr baseColWidth="10" defaultColWidth="11.44140625" defaultRowHeight="15.6" x14ac:dyDescent="0.3"/>
  <cols>
    <col min="1" max="1" width="8.88671875" style="42" bestFit="1" customWidth="1"/>
    <col min="2" max="2" width="57.88671875" style="42" bestFit="1" customWidth="1"/>
    <col min="3" max="3" width="6.88671875" style="42" bestFit="1" customWidth="1"/>
    <col min="4" max="16384" width="11.44140625" style="42"/>
  </cols>
  <sheetData>
    <row r="1" spans="1:3" ht="16.2" thickBot="1" x14ac:dyDescent="0.35">
      <c r="A1" s="73" t="s">
        <v>210</v>
      </c>
      <c r="B1" s="70">
        <v>9</v>
      </c>
      <c r="C1" s="42">
        <f>MAX($A$3:$A$11)-1</f>
        <v>8</v>
      </c>
    </row>
    <row r="2" spans="1:3" ht="16.2" thickTop="1" x14ac:dyDescent="0.3">
      <c r="A2" s="41" t="s">
        <v>36</v>
      </c>
      <c r="B2" s="71" t="s">
        <v>37</v>
      </c>
      <c r="C2" s="42" t="s">
        <v>38</v>
      </c>
    </row>
    <row r="3" spans="1:3" x14ac:dyDescent="0.3">
      <c r="A3" s="74">
        <v>1</v>
      </c>
      <c r="B3" s="69" t="s">
        <v>218</v>
      </c>
      <c r="C3" s="37"/>
    </row>
    <row r="4" spans="1:3" x14ac:dyDescent="0.3">
      <c r="A4" s="74">
        <v>2</v>
      </c>
      <c r="B4" s="69" t="s">
        <v>219</v>
      </c>
      <c r="C4" s="37" t="s">
        <v>39</v>
      </c>
    </row>
    <row r="5" spans="1:3" x14ac:dyDescent="0.3">
      <c r="A5" s="74">
        <v>3</v>
      </c>
      <c r="B5" s="69" t="s">
        <v>232</v>
      </c>
      <c r="C5" s="37"/>
    </row>
    <row r="6" spans="1:3" x14ac:dyDescent="0.3">
      <c r="A6" s="74">
        <v>4</v>
      </c>
      <c r="B6" s="69" t="s">
        <v>233</v>
      </c>
      <c r="C6" s="37"/>
    </row>
    <row r="7" spans="1:3" x14ac:dyDescent="0.3">
      <c r="A7" s="74">
        <v>5</v>
      </c>
      <c r="B7" s="69" t="s">
        <v>234</v>
      </c>
      <c r="C7" s="37"/>
    </row>
    <row r="8" spans="1:3" x14ac:dyDescent="0.3">
      <c r="A8" s="74">
        <v>6</v>
      </c>
      <c r="B8" s="69" t="s">
        <v>235</v>
      </c>
      <c r="C8" s="37"/>
    </row>
    <row r="9" spans="1:3" x14ac:dyDescent="0.3">
      <c r="A9" s="74">
        <v>7</v>
      </c>
      <c r="B9" s="69" t="s">
        <v>236</v>
      </c>
      <c r="C9" s="37"/>
    </row>
    <row r="10" spans="1:3" x14ac:dyDescent="0.3">
      <c r="A10" s="74">
        <v>8</v>
      </c>
      <c r="B10" s="69" t="s">
        <v>217</v>
      </c>
      <c r="C10" s="69"/>
    </row>
    <row r="11" spans="1:3" x14ac:dyDescent="0.3">
      <c r="A11" s="74">
        <v>9</v>
      </c>
      <c r="B11"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dimension ref="A1:C10"/>
  <sheetViews>
    <sheetView workbookViewId="0">
      <selection activeCell="A2" sqref="A2:G2"/>
    </sheetView>
  </sheetViews>
  <sheetFormatPr baseColWidth="10" defaultColWidth="11.44140625" defaultRowHeight="15.6" x14ac:dyDescent="0.3"/>
  <cols>
    <col min="1" max="1" width="8.88671875" style="42" bestFit="1" customWidth="1"/>
    <col min="2" max="2" width="57.88671875" style="42" bestFit="1" customWidth="1"/>
    <col min="3" max="3" width="6.88671875" style="42" bestFit="1" customWidth="1"/>
    <col min="4" max="16384" width="11.44140625" style="42"/>
  </cols>
  <sheetData>
    <row r="1" spans="1:3" ht="16.2" thickBot="1" x14ac:dyDescent="0.35">
      <c r="A1" s="73" t="s">
        <v>215</v>
      </c>
      <c r="B1" s="70">
        <v>8</v>
      </c>
      <c r="C1" s="42">
        <f>MAX($A$9:$A$10)-1</f>
        <v>7</v>
      </c>
    </row>
    <row r="2" spans="1:3" ht="16.2" thickTop="1" x14ac:dyDescent="0.3">
      <c r="A2" s="41" t="s">
        <v>36</v>
      </c>
      <c r="B2" s="71" t="s">
        <v>37</v>
      </c>
      <c r="C2" s="42" t="s">
        <v>38</v>
      </c>
    </row>
    <row r="3" spans="1:3" x14ac:dyDescent="0.3">
      <c r="A3" s="85">
        <v>1</v>
      </c>
      <c r="B3" s="69" t="s">
        <v>240</v>
      </c>
    </row>
    <row r="4" spans="1:3" x14ac:dyDescent="0.3">
      <c r="A4" s="85">
        <v>2</v>
      </c>
      <c r="B4" s="69" t="s">
        <v>239</v>
      </c>
    </row>
    <row r="5" spans="1:3" x14ac:dyDescent="0.3">
      <c r="A5" s="85">
        <v>3</v>
      </c>
      <c r="B5" s="69" t="s">
        <v>238</v>
      </c>
    </row>
    <row r="6" spans="1:3" x14ac:dyDescent="0.3">
      <c r="A6" s="85">
        <v>4</v>
      </c>
      <c r="B6" s="69" t="s">
        <v>237</v>
      </c>
    </row>
    <row r="7" spans="1:3" x14ac:dyDescent="0.3">
      <c r="A7" s="85">
        <v>5</v>
      </c>
      <c r="B7" s="69" t="s">
        <v>254</v>
      </c>
    </row>
    <row r="8" spans="1:3" x14ac:dyDescent="0.3">
      <c r="A8" s="85">
        <v>6</v>
      </c>
      <c r="B8" s="69" t="s">
        <v>310</v>
      </c>
    </row>
    <row r="9" spans="1:3" x14ac:dyDescent="0.3">
      <c r="A9" s="85">
        <v>7</v>
      </c>
      <c r="B9" s="69" t="s">
        <v>217</v>
      </c>
      <c r="C9" s="69"/>
    </row>
    <row r="10" spans="1:3" x14ac:dyDescent="0.3">
      <c r="A10" s="85">
        <v>8</v>
      </c>
      <c r="B10"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C16"/>
  <sheetViews>
    <sheetView workbookViewId="0">
      <selection activeCell="A2" sqref="A2:G2"/>
    </sheetView>
  </sheetViews>
  <sheetFormatPr baseColWidth="10" defaultColWidth="11.44140625" defaultRowHeight="15.6" x14ac:dyDescent="0.3"/>
  <cols>
    <col min="1" max="1" width="8.88671875" style="42" bestFit="1" customWidth="1"/>
    <col min="2" max="2" width="58.44140625" style="42" customWidth="1"/>
    <col min="3" max="3" width="6.88671875" style="42" bestFit="1" customWidth="1"/>
    <col min="4" max="16384" width="11.44140625" style="42"/>
  </cols>
  <sheetData>
    <row r="1" spans="1:3" ht="16.2" thickBot="1" x14ac:dyDescent="0.35">
      <c r="A1" s="73" t="s">
        <v>241</v>
      </c>
      <c r="B1" s="70">
        <v>14</v>
      </c>
      <c r="C1" s="42">
        <f>MAX($A$16:$A$16)-1</f>
        <v>13</v>
      </c>
    </row>
    <row r="2" spans="1:3" ht="16.2" thickTop="1" x14ac:dyDescent="0.3">
      <c r="A2" s="41" t="s">
        <v>36</v>
      </c>
      <c r="B2" s="71" t="s">
        <v>37</v>
      </c>
      <c r="C2" s="42" t="s">
        <v>38</v>
      </c>
    </row>
    <row r="3" spans="1:3" ht="27.6" x14ac:dyDescent="0.3">
      <c r="A3" s="85">
        <v>1</v>
      </c>
      <c r="B3" s="69" t="s">
        <v>248</v>
      </c>
    </row>
    <row r="4" spans="1:3" ht="27.6" x14ac:dyDescent="0.3">
      <c r="A4" s="85">
        <v>2</v>
      </c>
      <c r="B4" s="69" t="s">
        <v>249</v>
      </c>
      <c r="C4" s="42" t="s">
        <v>39</v>
      </c>
    </row>
    <row r="5" spans="1:3" x14ac:dyDescent="0.3">
      <c r="A5" s="85">
        <v>3</v>
      </c>
      <c r="B5" s="69" t="s">
        <v>243</v>
      </c>
    </row>
    <row r="6" spans="1:3" x14ac:dyDescent="0.3">
      <c r="A6" s="85">
        <v>4</v>
      </c>
      <c r="B6" s="69" t="s">
        <v>244</v>
      </c>
    </row>
    <row r="7" spans="1:3" s="92" customFormat="1" x14ac:dyDescent="0.3">
      <c r="A7" s="85">
        <v>5</v>
      </c>
      <c r="B7" s="69" t="s">
        <v>252</v>
      </c>
    </row>
    <row r="8" spans="1:3" s="92" customFormat="1" x14ac:dyDescent="0.3">
      <c r="A8" s="85">
        <v>6</v>
      </c>
      <c r="B8" s="69" t="s">
        <v>202</v>
      </c>
    </row>
    <row r="9" spans="1:3" x14ac:dyDescent="0.3">
      <c r="A9" s="85">
        <v>7</v>
      </c>
      <c r="B9" s="69" t="s">
        <v>279</v>
      </c>
    </row>
    <row r="10" spans="1:3" x14ac:dyDescent="0.3">
      <c r="A10" s="85">
        <v>8</v>
      </c>
      <c r="B10" s="69" t="s">
        <v>260</v>
      </c>
    </row>
    <row r="11" spans="1:3" x14ac:dyDescent="0.3">
      <c r="A11" s="85">
        <v>9</v>
      </c>
      <c r="B11" s="69" t="s">
        <v>173</v>
      </c>
      <c r="C11" s="92"/>
    </row>
    <row r="12" spans="1:3" x14ac:dyDescent="0.3">
      <c r="A12" s="85">
        <v>10</v>
      </c>
      <c r="B12" s="69" t="s">
        <v>281</v>
      </c>
    </row>
    <row r="13" spans="1:3" x14ac:dyDescent="0.3">
      <c r="A13" s="85">
        <v>11</v>
      </c>
      <c r="B13" s="69" t="s">
        <v>309</v>
      </c>
    </row>
    <row r="14" spans="1:3" x14ac:dyDescent="0.3">
      <c r="A14" s="85">
        <v>12</v>
      </c>
      <c r="B14" s="69" t="s">
        <v>305</v>
      </c>
    </row>
    <row r="15" spans="1:3" x14ac:dyDescent="0.3">
      <c r="A15" s="85">
        <v>13</v>
      </c>
      <c r="B15" s="69" t="s">
        <v>217</v>
      </c>
      <c r="C15" s="69"/>
    </row>
    <row r="16" spans="1:3" x14ac:dyDescent="0.3">
      <c r="A16" s="85">
        <v>14</v>
      </c>
      <c r="B16" s="42" t="s">
        <v>216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04" t="s">
        <v>50</v>
      </c>
      <c r="B1" s="104"/>
      <c r="C1" s="104"/>
    </row>
    <row r="2" spans="1:5" ht="54" customHeight="1" x14ac:dyDescent="0.3">
      <c r="A2" s="105" t="s">
        <v>149</v>
      </c>
      <c r="B2" s="105"/>
      <c r="C2" s="105"/>
    </row>
    <row r="3" spans="1:5" ht="98.4" customHeight="1" x14ac:dyDescent="0.3">
      <c r="A3" s="109" t="s">
        <v>41</v>
      </c>
      <c r="B3" s="109"/>
      <c r="C3" s="109"/>
    </row>
    <row r="4" spans="1:5" ht="39.9" customHeight="1" x14ac:dyDescent="0.3">
      <c r="A4" s="110" t="s">
        <v>51</v>
      </c>
      <c r="B4" s="110"/>
      <c r="C4" s="110"/>
    </row>
    <row r="5" spans="1:5" ht="96.75" customHeight="1" x14ac:dyDescent="0.3">
      <c r="A5" s="106" t="s">
        <v>150</v>
      </c>
      <c r="B5" s="107"/>
      <c r="C5" s="107"/>
    </row>
    <row r="6" spans="1:5" ht="96.75" customHeight="1" x14ac:dyDescent="0.3">
      <c r="A6" s="106" t="s">
        <v>151</v>
      </c>
      <c r="B6" s="109"/>
      <c r="C6" s="109"/>
    </row>
    <row r="7" spans="1:5" ht="117.75" customHeight="1" x14ac:dyDescent="0.3">
      <c r="A7" s="105" t="s">
        <v>152</v>
      </c>
      <c r="B7" s="108"/>
      <c r="C7" s="108"/>
      <c r="E7" s="6"/>
    </row>
    <row r="8" spans="1:5" ht="66.75" customHeight="1" x14ac:dyDescent="0.3">
      <c r="A8" s="111" t="s">
        <v>21</v>
      </c>
      <c r="B8" s="112"/>
      <c r="C8" s="107"/>
      <c r="E8" s="6"/>
    </row>
    <row r="9" spans="1:5" ht="31.2" x14ac:dyDescent="0.3">
      <c r="A9" s="7" t="s">
        <v>40</v>
      </c>
      <c r="B9" s="7" t="s">
        <v>46</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3">
        <v>7.8</v>
      </c>
    </row>
    <row r="14" spans="1:5" ht="24" hidden="1" customHeight="1" x14ac:dyDescent="0.3">
      <c r="A14" s="109"/>
      <c r="B14" s="107"/>
      <c r="C14" s="107"/>
    </row>
    <row r="15" spans="1:5" ht="126" customHeight="1" x14ac:dyDescent="0.3">
      <c r="A15" s="105" t="s">
        <v>153</v>
      </c>
      <c r="B15" s="105"/>
      <c r="C15" s="105"/>
    </row>
    <row r="16" spans="1:5" ht="84.15" customHeight="1" x14ac:dyDescent="0.3">
      <c r="A16" s="105" t="s">
        <v>154</v>
      </c>
      <c r="B16" s="105"/>
      <c r="C16" s="105"/>
    </row>
    <row r="17" spans="1:3" ht="50.25" customHeight="1" x14ac:dyDescent="0.3">
      <c r="A17" s="109" t="s">
        <v>155</v>
      </c>
      <c r="B17" s="107"/>
      <c r="C17" s="107"/>
    </row>
    <row r="18" spans="1:3" ht="80.400000000000006" customHeight="1" x14ac:dyDescent="0.3">
      <c r="A18" s="109" t="s">
        <v>20</v>
      </c>
      <c r="B18" s="107"/>
      <c r="C18" s="107"/>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10</v>
      </c>
      <c r="B1" s="3"/>
      <c r="C1" s="3"/>
      <c r="D1" s="3"/>
    </row>
    <row r="2" spans="1:4" ht="72" customHeight="1" x14ac:dyDescent="0.3">
      <c r="A2" s="105" t="s">
        <v>25</v>
      </c>
      <c r="B2" s="108"/>
      <c r="C2" s="108"/>
    </row>
    <row r="3" spans="1:4" ht="59.25" customHeight="1" x14ac:dyDescent="0.3">
      <c r="A3" s="105" t="s">
        <v>26</v>
      </c>
      <c r="B3" s="108"/>
      <c r="C3" s="108"/>
    </row>
    <row r="4" spans="1:4" ht="108" customHeight="1" x14ac:dyDescent="0.3">
      <c r="A4" s="105" t="s">
        <v>27</v>
      </c>
      <c r="B4" s="108"/>
      <c r="C4" s="108"/>
    </row>
    <row r="5" spans="1:4" ht="154.5" customHeight="1" x14ac:dyDescent="0.3">
      <c r="A5" s="105" t="s">
        <v>28</v>
      </c>
      <c r="B5" s="105"/>
      <c r="C5" s="105"/>
    </row>
    <row r="6" spans="1:4" ht="141.75" customHeight="1" x14ac:dyDescent="0.3">
      <c r="A6" s="105" t="s">
        <v>29</v>
      </c>
      <c r="B6" s="105"/>
      <c r="C6" s="105"/>
    </row>
    <row r="7" spans="1:4" ht="195" customHeight="1" x14ac:dyDescent="0.3">
      <c r="A7" s="105" t="s">
        <v>30</v>
      </c>
      <c r="B7" s="108"/>
      <c r="C7" s="108"/>
    </row>
    <row r="8" spans="1:4" ht="79.5" customHeight="1" x14ac:dyDescent="0.3">
      <c r="A8" s="105" t="s">
        <v>64</v>
      </c>
      <c r="B8" s="108"/>
      <c r="C8" s="108"/>
    </row>
    <row r="9" spans="1:4" x14ac:dyDescent="0.3">
      <c r="A9" s="108"/>
      <c r="B9" s="108"/>
      <c r="C9" s="108"/>
    </row>
    <row r="10" spans="1:4" x14ac:dyDescent="0.3">
      <c r="A10" s="108"/>
      <c r="B10" s="108"/>
      <c r="C10" s="108"/>
    </row>
    <row r="11" spans="1:4" x14ac:dyDescent="0.3">
      <c r="A11" s="108"/>
      <c r="B11" s="108"/>
      <c r="C11" s="108"/>
    </row>
    <row r="12" spans="1:4" x14ac:dyDescent="0.3">
      <c r="A12" s="108"/>
      <c r="B12" s="108"/>
      <c r="C12" s="108"/>
    </row>
    <row r="13" spans="1:4" x14ac:dyDescent="0.3">
      <c r="A13" s="108"/>
      <c r="B13" s="108"/>
      <c r="C13" s="108"/>
    </row>
    <row r="14" spans="1:4" x14ac:dyDescent="0.3">
      <c r="A14" s="108"/>
      <c r="B14" s="108"/>
      <c r="C14" s="108"/>
    </row>
    <row r="15" spans="1:4" x14ac:dyDescent="0.3">
      <c r="A15" s="108"/>
      <c r="B15" s="108"/>
      <c r="C15" s="108"/>
    </row>
    <row r="16" spans="1:4" x14ac:dyDescent="0.3">
      <c r="A16" s="108"/>
      <c r="B16" s="108"/>
      <c r="C16" s="108"/>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00" t="s">
        <v>66</v>
      </c>
      <c r="B1" s="100"/>
      <c r="C1" s="100"/>
    </row>
    <row r="2" spans="1:3" ht="80.25" customHeight="1" x14ac:dyDescent="0.25">
      <c r="A2" s="101" t="s">
        <v>73</v>
      </c>
      <c r="B2" s="102"/>
      <c r="C2" s="102"/>
    </row>
    <row r="3" spans="1:3" ht="60" customHeight="1" x14ac:dyDescent="0.25">
      <c r="A3" s="101" t="s">
        <v>156</v>
      </c>
      <c r="B3" s="102"/>
      <c r="C3" s="102"/>
    </row>
    <row r="4" spans="1:3" ht="60.75" customHeight="1" x14ac:dyDescent="0.25">
      <c r="A4" s="101" t="s">
        <v>67</v>
      </c>
      <c r="B4" s="102"/>
      <c r="C4" s="102"/>
    </row>
    <row r="5" spans="1:3" ht="50.25" customHeight="1" x14ac:dyDescent="0.25">
      <c r="A5" s="101" t="s">
        <v>157</v>
      </c>
      <c r="B5" s="101"/>
      <c r="C5" s="101"/>
    </row>
    <row r="6" spans="1:3" ht="80.25" customHeight="1" x14ac:dyDescent="0.25">
      <c r="A6" s="101" t="s">
        <v>158</v>
      </c>
      <c r="B6" s="102"/>
      <c r="C6" s="102"/>
    </row>
    <row r="7" spans="1:3" ht="64.95" customHeight="1" x14ac:dyDescent="0.25">
      <c r="A7" s="101" t="s">
        <v>162</v>
      </c>
      <c r="B7" s="102"/>
      <c r="C7" s="102"/>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30" zoomScaleNormal="130" workbookViewId="0">
      <selection sqref="A1:H1"/>
    </sheetView>
  </sheetViews>
  <sheetFormatPr baseColWidth="10" defaultColWidth="11.44140625" defaultRowHeight="13.8" x14ac:dyDescent="0.25"/>
  <cols>
    <col min="1" max="8" width="10.6640625" style="89" customWidth="1"/>
    <col min="9" max="256" width="11.44140625" style="89"/>
    <col min="257" max="264" width="10.6640625" style="89" customWidth="1"/>
    <col min="265" max="512" width="11.44140625" style="89"/>
    <col min="513" max="520" width="10.6640625" style="89" customWidth="1"/>
    <col min="521" max="768" width="11.44140625" style="89"/>
    <col min="769" max="776" width="10.6640625" style="89" customWidth="1"/>
    <col min="777" max="1024" width="11.44140625" style="89"/>
    <col min="1025" max="1032" width="10.6640625" style="89" customWidth="1"/>
    <col min="1033" max="1280" width="11.44140625" style="89"/>
    <col min="1281" max="1288" width="10.6640625" style="89" customWidth="1"/>
    <col min="1289" max="1536" width="11.44140625" style="89"/>
    <col min="1537" max="1544" width="10.6640625" style="89" customWidth="1"/>
    <col min="1545" max="1792" width="11.44140625" style="89"/>
    <col min="1793" max="1800" width="10.6640625" style="89" customWidth="1"/>
    <col min="1801" max="2048" width="11.44140625" style="89"/>
    <col min="2049" max="2056" width="10.6640625" style="89" customWidth="1"/>
    <col min="2057" max="2304" width="11.44140625" style="89"/>
    <col min="2305" max="2312" width="10.6640625" style="89" customWidth="1"/>
    <col min="2313" max="2560" width="11.44140625" style="89"/>
    <col min="2561" max="2568" width="10.6640625" style="89" customWidth="1"/>
    <col min="2569" max="2816" width="11.44140625" style="89"/>
    <col min="2817" max="2824" width="10.6640625" style="89" customWidth="1"/>
    <col min="2825" max="3072" width="11.44140625" style="89"/>
    <col min="3073" max="3080" width="10.6640625" style="89" customWidth="1"/>
    <col min="3081" max="3328" width="11.44140625" style="89"/>
    <col min="3329" max="3336" width="10.6640625" style="89" customWidth="1"/>
    <col min="3337" max="3584" width="11.44140625" style="89"/>
    <col min="3585" max="3592" width="10.6640625" style="89" customWidth="1"/>
    <col min="3593" max="3840" width="11.44140625" style="89"/>
    <col min="3841" max="3848" width="10.6640625" style="89" customWidth="1"/>
    <col min="3849" max="4096" width="11.44140625" style="89"/>
    <col min="4097" max="4104" width="10.6640625" style="89" customWidth="1"/>
    <col min="4105" max="4352" width="11.44140625" style="89"/>
    <col min="4353" max="4360" width="10.6640625" style="89" customWidth="1"/>
    <col min="4361" max="4608" width="11.44140625" style="89"/>
    <col min="4609" max="4616" width="10.6640625" style="89" customWidth="1"/>
    <col min="4617" max="4864" width="11.44140625" style="89"/>
    <col min="4865" max="4872" width="10.6640625" style="89" customWidth="1"/>
    <col min="4873" max="5120" width="11.44140625" style="89"/>
    <col min="5121" max="5128" width="10.6640625" style="89" customWidth="1"/>
    <col min="5129" max="5376" width="11.44140625" style="89"/>
    <col min="5377" max="5384" width="10.6640625" style="89" customWidth="1"/>
    <col min="5385" max="5632" width="11.44140625" style="89"/>
    <col min="5633" max="5640" width="10.6640625" style="89" customWidth="1"/>
    <col min="5641" max="5888" width="11.44140625" style="89"/>
    <col min="5889" max="5896" width="10.6640625" style="89" customWidth="1"/>
    <col min="5897" max="6144" width="11.44140625" style="89"/>
    <col min="6145" max="6152" width="10.6640625" style="89" customWidth="1"/>
    <col min="6153" max="6400" width="11.44140625" style="89"/>
    <col min="6401" max="6408" width="10.6640625" style="89" customWidth="1"/>
    <col min="6409" max="6656" width="11.44140625" style="89"/>
    <col min="6657" max="6664" width="10.6640625" style="89" customWidth="1"/>
    <col min="6665" max="6912" width="11.44140625" style="89"/>
    <col min="6913" max="6920" width="10.6640625" style="89" customWidth="1"/>
    <col min="6921" max="7168" width="11.44140625" style="89"/>
    <col min="7169" max="7176" width="10.6640625" style="89" customWidth="1"/>
    <col min="7177" max="7424" width="11.44140625" style="89"/>
    <col min="7425" max="7432" width="10.6640625" style="89" customWidth="1"/>
    <col min="7433" max="7680" width="11.44140625" style="89"/>
    <col min="7681" max="7688" width="10.6640625" style="89" customWidth="1"/>
    <col min="7689" max="7936" width="11.44140625" style="89"/>
    <col min="7937" max="7944" width="10.6640625" style="89" customWidth="1"/>
    <col min="7945" max="8192" width="11.44140625" style="89"/>
    <col min="8193" max="8200" width="10.6640625" style="89" customWidth="1"/>
    <col min="8201" max="8448" width="11.44140625" style="89"/>
    <col min="8449" max="8456" width="10.6640625" style="89" customWidth="1"/>
    <col min="8457" max="8704" width="11.44140625" style="89"/>
    <col min="8705" max="8712" width="10.6640625" style="89" customWidth="1"/>
    <col min="8713" max="8960" width="11.44140625" style="89"/>
    <col min="8961" max="8968" width="10.6640625" style="89" customWidth="1"/>
    <col min="8969" max="9216" width="11.44140625" style="89"/>
    <col min="9217" max="9224" width="10.6640625" style="89" customWidth="1"/>
    <col min="9225" max="9472" width="11.44140625" style="89"/>
    <col min="9473" max="9480" width="10.6640625" style="89" customWidth="1"/>
    <col min="9481" max="9728" width="11.44140625" style="89"/>
    <col min="9729" max="9736" width="10.6640625" style="89" customWidth="1"/>
    <col min="9737" max="9984" width="11.44140625" style="89"/>
    <col min="9985" max="9992" width="10.6640625" style="89" customWidth="1"/>
    <col min="9993" max="10240" width="11.44140625" style="89"/>
    <col min="10241" max="10248" width="10.6640625" style="89" customWidth="1"/>
    <col min="10249" max="10496" width="11.44140625" style="89"/>
    <col min="10497" max="10504" width="10.6640625" style="89" customWidth="1"/>
    <col min="10505" max="10752" width="11.44140625" style="89"/>
    <col min="10753" max="10760" width="10.6640625" style="89" customWidth="1"/>
    <col min="10761" max="11008" width="11.44140625" style="89"/>
    <col min="11009" max="11016" width="10.6640625" style="89" customWidth="1"/>
    <col min="11017" max="11264" width="11.44140625" style="89"/>
    <col min="11265" max="11272" width="10.6640625" style="89" customWidth="1"/>
    <col min="11273" max="11520" width="11.44140625" style="89"/>
    <col min="11521" max="11528" width="10.6640625" style="89" customWidth="1"/>
    <col min="11529" max="11776" width="11.44140625" style="89"/>
    <col min="11777" max="11784" width="10.6640625" style="89" customWidth="1"/>
    <col min="11785" max="12032" width="11.44140625" style="89"/>
    <col min="12033" max="12040" width="10.6640625" style="89" customWidth="1"/>
    <col min="12041" max="12288" width="11.44140625" style="89"/>
    <col min="12289" max="12296" width="10.6640625" style="89" customWidth="1"/>
    <col min="12297" max="12544" width="11.44140625" style="89"/>
    <col min="12545" max="12552" width="10.6640625" style="89" customWidth="1"/>
    <col min="12553" max="12800" width="11.44140625" style="89"/>
    <col min="12801" max="12808" width="10.6640625" style="89" customWidth="1"/>
    <col min="12809" max="13056" width="11.44140625" style="89"/>
    <col min="13057" max="13064" width="10.6640625" style="89" customWidth="1"/>
    <col min="13065" max="13312" width="11.44140625" style="89"/>
    <col min="13313" max="13320" width="10.6640625" style="89" customWidth="1"/>
    <col min="13321" max="13568" width="11.44140625" style="89"/>
    <col min="13569" max="13576" width="10.6640625" style="89" customWidth="1"/>
    <col min="13577" max="13824" width="11.44140625" style="89"/>
    <col min="13825" max="13832" width="10.6640625" style="89" customWidth="1"/>
    <col min="13833" max="14080" width="11.44140625" style="89"/>
    <col min="14081" max="14088" width="10.6640625" style="89" customWidth="1"/>
    <col min="14089" max="14336" width="11.44140625" style="89"/>
    <col min="14337" max="14344" width="10.6640625" style="89" customWidth="1"/>
    <col min="14345" max="14592" width="11.44140625" style="89"/>
    <col min="14593" max="14600" width="10.6640625" style="89" customWidth="1"/>
    <col min="14601" max="14848" width="11.44140625" style="89"/>
    <col min="14849" max="14856" width="10.6640625" style="89" customWidth="1"/>
    <col min="14857" max="15104" width="11.44140625" style="89"/>
    <col min="15105" max="15112" width="10.6640625" style="89" customWidth="1"/>
    <col min="15113" max="15360" width="11.44140625" style="89"/>
    <col min="15361" max="15368" width="10.6640625" style="89" customWidth="1"/>
    <col min="15369" max="15616" width="11.44140625" style="89"/>
    <col min="15617" max="15624" width="10.6640625" style="89" customWidth="1"/>
    <col min="15625" max="15872" width="11.44140625" style="89"/>
    <col min="15873" max="15880" width="10.6640625" style="89" customWidth="1"/>
    <col min="15881" max="16128" width="11.44140625" style="89"/>
    <col min="16129" max="16136" width="10.6640625" style="89" customWidth="1"/>
    <col min="16137" max="16384" width="11.44140625" style="89"/>
  </cols>
  <sheetData>
    <row r="1" spans="1:8" ht="19.95" customHeight="1" x14ac:dyDescent="0.3">
      <c r="A1" s="114" t="s">
        <v>283</v>
      </c>
      <c r="B1" s="114"/>
      <c r="C1" s="114"/>
      <c r="D1" s="114"/>
      <c r="E1" s="114"/>
      <c r="F1" s="114"/>
      <c r="G1" s="114"/>
      <c r="H1" s="114"/>
    </row>
    <row r="2" spans="1:8" ht="40.799999999999997" customHeight="1" x14ac:dyDescent="0.25">
      <c r="A2" s="113" t="s">
        <v>297</v>
      </c>
      <c r="B2" s="113"/>
      <c r="C2" s="113"/>
      <c r="D2" s="113"/>
      <c r="E2" s="113"/>
      <c r="F2" s="113"/>
      <c r="G2" s="113"/>
      <c r="H2" s="113"/>
    </row>
    <row r="3" spans="1:8" ht="34.950000000000003" customHeight="1" x14ac:dyDescent="0.25">
      <c r="A3" s="113" t="s">
        <v>284</v>
      </c>
      <c r="B3" s="113"/>
      <c r="C3" s="113"/>
      <c r="D3" s="113"/>
      <c r="E3" s="113"/>
      <c r="F3" s="113"/>
      <c r="G3" s="113"/>
      <c r="H3" s="113"/>
    </row>
    <row r="4" spans="1:8" ht="70.05" customHeight="1" x14ac:dyDescent="0.25">
      <c r="A4" s="113" t="s">
        <v>285</v>
      </c>
      <c r="B4" s="113"/>
      <c r="C4" s="113"/>
      <c r="D4" s="113"/>
      <c r="E4" s="113"/>
      <c r="F4" s="113"/>
      <c r="G4" s="113"/>
      <c r="H4" s="113"/>
    </row>
    <row r="5" spans="1:8" ht="52.95" customHeight="1" x14ac:dyDescent="0.25">
      <c r="A5" s="113" t="s">
        <v>286</v>
      </c>
      <c r="B5" s="113"/>
      <c r="C5" s="113"/>
      <c r="D5" s="113"/>
      <c r="E5" s="113"/>
      <c r="F5" s="113"/>
      <c r="G5" s="113"/>
      <c r="H5" s="113"/>
    </row>
    <row r="6" spans="1:8" ht="34.950000000000003" customHeight="1" x14ac:dyDescent="0.25">
      <c r="A6" s="113" t="s">
        <v>287</v>
      </c>
      <c r="B6" s="113"/>
      <c r="C6" s="113"/>
      <c r="D6" s="113"/>
      <c r="E6" s="113"/>
      <c r="F6" s="113"/>
      <c r="G6" s="113"/>
      <c r="H6" s="113"/>
    </row>
    <row r="7" spans="1:8" ht="88.05" customHeight="1" x14ac:dyDescent="0.25">
      <c r="A7" s="113" t="s">
        <v>288</v>
      </c>
      <c r="B7" s="113"/>
      <c r="C7" s="113"/>
      <c r="D7" s="113"/>
      <c r="E7" s="113"/>
      <c r="F7" s="113"/>
      <c r="G7" s="113"/>
      <c r="H7" s="113"/>
    </row>
    <row r="8" spans="1:8" ht="88.05" customHeight="1" x14ac:dyDescent="0.25">
      <c r="A8" s="113" t="s">
        <v>289</v>
      </c>
      <c r="B8" s="113"/>
      <c r="C8" s="113"/>
      <c r="D8" s="113"/>
      <c r="E8" s="113"/>
      <c r="F8" s="113"/>
      <c r="G8" s="113"/>
      <c r="H8" s="113"/>
    </row>
    <row r="9" spans="1:8" ht="70.05" customHeight="1" x14ac:dyDescent="0.25">
      <c r="A9" s="113" t="s">
        <v>290</v>
      </c>
      <c r="B9" s="113"/>
      <c r="C9" s="113"/>
      <c r="D9" s="113"/>
      <c r="E9" s="113"/>
      <c r="F9" s="113"/>
      <c r="G9" s="113"/>
      <c r="H9" s="113"/>
    </row>
    <row r="10" spans="1:8" ht="52.95" customHeight="1" x14ac:dyDescent="0.25">
      <c r="A10" s="113" t="s">
        <v>291</v>
      </c>
      <c r="B10" s="113"/>
      <c r="C10" s="113"/>
      <c r="D10" s="113"/>
      <c r="E10" s="113"/>
      <c r="F10" s="113"/>
      <c r="G10" s="113"/>
      <c r="H10" s="113"/>
    </row>
    <row r="11" spans="1:8" ht="70.05" customHeight="1" x14ac:dyDescent="0.25">
      <c r="A11" s="113" t="s">
        <v>292</v>
      </c>
      <c r="B11" s="113"/>
      <c r="C11" s="113"/>
      <c r="D11" s="113"/>
      <c r="E11" s="113"/>
      <c r="F11" s="113"/>
      <c r="G11" s="113"/>
      <c r="H11" s="113"/>
    </row>
    <row r="12" spans="1:8" ht="34.950000000000003" customHeight="1" x14ac:dyDescent="0.25">
      <c r="A12" s="113" t="s">
        <v>293</v>
      </c>
      <c r="B12" s="113"/>
      <c r="C12" s="113"/>
      <c r="D12" s="113"/>
      <c r="E12" s="113"/>
      <c r="F12" s="113"/>
      <c r="G12" s="113"/>
      <c r="H12" s="113"/>
    </row>
    <row r="13" spans="1:8" ht="97.05" customHeight="1" x14ac:dyDescent="0.25">
      <c r="A13" s="113" t="s">
        <v>294</v>
      </c>
      <c r="B13" s="113"/>
      <c r="C13" s="113"/>
      <c r="D13" s="113"/>
      <c r="E13" s="113"/>
      <c r="F13" s="113"/>
      <c r="G13" s="113"/>
      <c r="H13" s="113"/>
    </row>
    <row r="14" spans="1:8" ht="97.05" customHeight="1" x14ac:dyDescent="0.25">
      <c r="A14" s="113" t="s">
        <v>295</v>
      </c>
      <c r="B14" s="113"/>
      <c r="C14" s="113"/>
      <c r="D14" s="113"/>
      <c r="E14" s="113"/>
      <c r="F14" s="113"/>
      <c r="G14" s="113"/>
      <c r="H14" s="113"/>
    </row>
    <row r="15" spans="1:8" ht="19.95" customHeight="1" x14ac:dyDescent="0.25">
      <c r="A15" s="113" t="s">
        <v>296</v>
      </c>
      <c r="B15" s="113"/>
      <c r="C15" s="113"/>
      <c r="D15" s="113"/>
      <c r="E15" s="113"/>
      <c r="F15" s="113"/>
      <c r="G15" s="113"/>
      <c r="H15" s="113"/>
    </row>
    <row r="16" spans="1:8" x14ac:dyDescent="0.25">
      <c r="A16" s="113"/>
      <c r="B16" s="113"/>
      <c r="C16" s="113"/>
      <c r="D16" s="113"/>
      <c r="E16" s="113"/>
      <c r="F16" s="113"/>
      <c r="G16" s="113"/>
      <c r="H16" s="113"/>
    </row>
    <row r="17" spans="1:8" x14ac:dyDescent="0.25">
      <c r="A17" s="113"/>
      <c r="B17" s="113"/>
      <c r="C17" s="113"/>
      <c r="D17" s="113"/>
      <c r="E17" s="113"/>
      <c r="F17" s="113"/>
      <c r="G17" s="113"/>
      <c r="H17" s="113"/>
    </row>
    <row r="18" spans="1:8" x14ac:dyDescent="0.25">
      <c r="A18" s="113"/>
      <c r="B18" s="113"/>
      <c r="C18" s="113"/>
      <c r="D18" s="113"/>
      <c r="E18" s="113"/>
      <c r="F18" s="113"/>
      <c r="G18" s="113"/>
      <c r="H18" s="113"/>
    </row>
    <row r="19" spans="1:8" x14ac:dyDescent="0.25">
      <c r="A19" s="113"/>
      <c r="B19" s="113"/>
      <c r="C19" s="113"/>
      <c r="D19" s="113"/>
      <c r="E19" s="113"/>
      <c r="F19" s="113"/>
      <c r="G19" s="113"/>
      <c r="H19" s="113"/>
    </row>
    <row r="20" spans="1:8" x14ac:dyDescent="0.25">
      <c r="A20" s="113"/>
      <c r="B20" s="113"/>
      <c r="C20" s="113"/>
      <c r="D20" s="113"/>
      <c r="E20" s="113"/>
      <c r="F20" s="113"/>
      <c r="G20" s="113"/>
      <c r="H20" s="113"/>
    </row>
  </sheetData>
  <sheetProtection password="CAA1"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7" bestFit="1" customWidth="1"/>
    <col min="2" max="2" width="39" style="47" customWidth="1"/>
    <col min="3" max="16384" width="11.44140625" style="47"/>
  </cols>
  <sheetData>
    <row r="1" spans="1:7" ht="19.95" customHeight="1" x14ac:dyDescent="0.25">
      <c r="A1" s="46" t="s">
        <v>57</v>
      </c>
      <c r="C1" s="48" t="s">
        <v>58</v>
      </c>
    </row>
    <row r="2" spans="1:7" ht="19.95" customHeight="1" x14ac:dyDescent="0.25">
      <c r="A2" s="47" t="s">
        <v>59</v>
      </c>
      <c r="B2" s="49"/>
      <c r="C2" s="47" t="s">
        <v>59</v>
      </c>
    </row>
    <row r="3" spans="1:7" ht="19.95" customHeight="1" x14ac:dyDescent="0.25">
      <c r="A3" s="47" t="s">
        <v>60</v>
      </c>
      <c r="B3" s="78"/>
      <c r="C3" s="47" t="s">
        <v>61</v>
      </c>
    </row>
    <row r="4" spans="1:7" ht="19.95" customHeight="1" x14ac:dyDescent="0.25">
      <c r="A4" s="47" t="s">
        <v>62</v>
      </c>
      <c r="B4" s="49"/>
      <c r="C4" s="47" t="s">
        <v>63</v>
      </c>
    </row>
    <row r="5" spans="1:7" ht="19.95" customHeight="1" x14ac:dyDescent="0.25"/>
    <row r="6" spans="1:7" ht="45" customHeight="1" x14ac:dyDescent="0.25">
      <c r="A6" s="118" t="s">
        <v>317</v>
      </c>
      <c r="B6" s="119"/>
      <c r="C6" s="119"/>
      <c r="D6" s="119"/>
      <c r="E6" s="119"/>
      <c r="F6" s="119"/>
      <c r="G6" s="119"/>
    </row>
    <row r="7" spans="1:7" ht="15" customHeight="1" x14ac:dyDescent="0.25">
      <c r="A7" s="93"/>
      <c r="B7" s="93"/>
      <c r="C7" s="93"/>
      <c r="D7" s="93"/>
      <c r="E7" s="93"/>
      <c r="F7" s="93"/>
      <c r="G7" s="93"/>
    </row>
    <row r="8" spans="1:7" ht="45" customHeight="1" x14ac:dyDescent="0.25">
      <c r="A8" s="118" t="s">
        <v>318</v>
      </c>
      <c r="B8" s="119"/>
      <c r="C8" s="119"/>
      <c r="D8" s="119"/>
      <c r="E8" s="119"/>
      <c r="F8" s="119"/>
      <c r="G8" s="119"/>
    </row>
    <row r="9" spans="1:7" ht="19.95" customHeight="1" x14ac:dyDescent="0.25">
      <c r="A9" s="94"/>
      <c r="B9" s="94"/>
      <c r="C9" s="94"/>
      <c r="D9" s="94"/>
      <c r="E9" s="94"/>
      <c r="F9" s="94"/>
      <c r="G9" s="94"/>
    </row>
    <row r="10" spans="1:7" ht="45" customHeight="1" x14ac:dyDescent="0.25">
      <c r="A10" s="115" t="s">
        <v>319</v>
      </c>
      <c r="B10" s="115"/>
      <c r="C10" s="115"/>
      <c r="D10" s="115"/>
      <c r="E10" s="115"/>
      <c r="F10" s="115"/>
      <c r="G10" s="115"/>
    </row>
    <row r="11" spans="1:7" ht="45" customHeight="1" x14ac:dyDescent="0.25">
      <c r="A11" s="115" t="s">
        <v>320</v>
      </c>
      <c r="B11" s="116"/>
      <c r="C11" s="116"/>
      <c r="D11" s="116"/>
      <c r="E11" s="116"/>
      <c r="F11" s="116"/>
      <c r="G11" s="116"/>
    </row>
    <row r="12" spans="1:7" ht="45" customHeight="1" x14ac:dyDescent="0.25">
      <c r="A12" s="115" t="s">
        <v>225</v>
      </c>
      <c r="B12" s="115"/>
      <c r="C12" s="116" t="s">
        <v>226</v>
      </c>
      <c r="D12" s="116"/>
      <c r="E12" s="116"/>
      <c r="F12" s="116"/>
      <c r="G12" s="95"/>
    </row>
    <row r="13" spans="1:7" ht="45" customHeight="1" x14ac:dyDescent="0.25">
      <c r="A13" s="83"/>
      <c r="B13" s="83"/>
      <c r="C13" s="84"/>
      <c r="D13" s="84"/>
      <c r="E13" s="84"/>
      <c r="F13" s="84"/>
      <c r="G13" s="84"/>
    </row>
    <row r="15" spans="1:7" x14ac:dyDescent="0.25">
      <c r="A15" s="47" t="s">
        <v>69</v>
      </c>
      <c r="B15" s="78"/>
      <c r="C15" s="117" t="s">
        <v>160</v>
      </c>
      <c r="D15" s="117"/>
      <c r="E15" s="117"/>
    </row>
    <row r="16" spans="1:7" x14ac:dyDescent="0.25">
      <c r="A16" s="47" t="s">
        <v>70</v>
      </c>
      <c r="B16" s="50" t="str">
        <f>IF(ISBLANK(B15),"",IF(B3=B15,"Kontrolle erfolgreich - check ok","FEHLER - ERROR"))</f>
        <v/>
      </c>
      <c r="C16" s="47" t="s">
        <v>161</v>
      </c>
    </row>
    <row r="17" spans="2:2" x14ac:dyDescent="0.25">
      <c r="B17" s="50" t="str">
        <f>IF(ISBLANK(B15),"",IF(ISERROR(FIND("@",B15,1)),"keine gültige eMail-Adresse",IF((VALUE(FIND("@",B15,1))&gt;1),"","keine gültige eMail-Adresse!")))</f>
        <v/>
      </c>
    </row>
    <row r="18" spans="2:2" x14ac:dyDescent="0.25">
      <c r="B18" s="50" t="str">
        <f>IF(ISBLANK(B15),"",IF(ISERROR(FIND("@",B15,1)),"no valid eMail-adress",IF((VALUE(FIND("@",B15,1))&gt;1),"","no valid eMail-address!")))</f>
        <v/>
      </c>
    </row>
    <row r="19" spans="2:2" x14ac:dyDescent="0.25">
      <c r="B19" s="47" t="str">
        <f>IF(ISBLANK(B15),"",IF(ISERROR(FIND("; ",B15,1)),"",IF((VALUE(FIND("; ",B15,1))&gt;8),"","Achtung - die zweite eMail-Adresse wurde nicht korrekt eingegeben")))</f>
        <v/>
      </c>
    </row>
  </sheetData>
  <sheetProtection algorithmName="SHA-512" hashValue="yml8LBxKO1f/TW5l8QHZUQfiaYwDpUv590aJNZtB+zCcWcQwJ3yU6uTdeJ0EZaOfXR1LXe76GyJLp0e445QzWg==" saltValue="mX8hU7aQbaqUhsLbIHjda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7"/>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11</v>
      </c>
      <c r="B1" s="4" t="str">
        <f>IF(ISNUMBER(VALUE(Ergebnisse!G1)),IF(VALUE(Ergebnisse!G1)&gt;0,VALUE(Ergebnisse!G1),""),"")</f>
        <v/>
      </c>
      <c r="D1" t="s">
        <v>18</v>
      </c>
    </row>
    <row r="2" spans="1:7" x14ac:dyDescent="0.25">
      <c r="A2" t="s">
        <v>4</v>
      </c>
      <c r="B2" s="4" t="str">
        <f>IF(ISNUMBER(VALUE(Ergebnisse!G2)),IF(VALUE(Ergebnisse!G2)&gt;0,VALUE(Ergebnisse!G2),""),"")</f>
        <v/>
      </c>
    </row>
    <row r="3" spans="1:7" x14ac:dyDescent="0.25">
      <c r="A3" t="s">
        <v>12</v>
      </c>
      <c r="B3" s="38" t="s">
        <v>76</v>
      </c>
      <c r="D3" t="s">
        <v>17</v>
      </c>
    </row>
    <row r="4" spans="1:7" x14ac:dyDescent="0.25">
      <c r="A4" t="s">
        <v>13</v>
      </c>
      <c r="B4" s="4">
        <f>YEAR(Ergebnisse!B5)</f>
        <v>2022</v>
      </c>
      <c r="D4" s="9">
        <v>2</v>
      </c>
    </row>
    <row r="5" spans="1:7" x14ac:dyDescent="0.25">
      <c r="A5" t="s">
        <v>14</v>
      </c>
      <c r="B5" s="4" t="str">
        <f>D8</f>
        <v>N</v>
      </c>
      <c r="D5" t="str">
        <f>IF(D4=2,"N","J")</f>
        <v>N</v>
      </c>
      <c r="F5">
        <v>1</v>
      </c>
      <c r="G5" s="62" t="s">
        <v>168</v>
      </c>
    </row>
    <row r="6" spans="1:7" x14ac:dyDescent="0.25">
      <c r="A6" t="s">
        <v>44</v>
      </c>
      <c r="B6" s="4">
        <f>Ergebnisse!G3</f>
        <v>1</v>
      </c>
      <c r="F6">
        <v>2</v>
      </c>
      <c r="G6" s="62" t="s">
        <v>169</v>
      </c>
    </row>
    <row r="7" spans="1:7" x14ac:dyDescent="0.25">
      <c r="A7" t="s">
        <v>49</v>
      </c>
      <c r="B7" s="40">
        <f>Ergebnisse!B5</f>
        <v>44892</v>
      </c>
    </row>
    <row r="8" spans="1:7" x14ac:dyDescent="0.25">
      <c r="A8" t="s">
        <v>15</v>
      </c>
      <c r="B8" s="4">
        <v>15</v>
      </c>
      <c r="D8" t="str">
        <f>LEFT(D5,1)</f>
        <v>N</v>
      </c>
    </row>
    <row r="9" spans="1:7" x14ac:dyDescent="0.25">
      <c r="A9" t="s">
        <v>16</v>
      </c>
      <c r="B9" s="4">
        <v>2</v>
      </c>
    </row>
    <row r="10" spans="1:7" x14ac:dyDescent="0.25">
      <c r="A10" t="s">
        <v>322</v>
      </c>
      <c r="B10" s="96">
        <f>Kontakt!B2</f>
        <v>0</v>
      </c>
    </row>
    <row r="11" spans="1:7" x14ac:dyDescent="0.25">
      <c r="A11" t="s">
        <v>323</v>
      </c>
      <c r="B11" s="4">
        <f>IF(Kontakt!B3=Kontakt!B15,Kontakt!B3,0)</f>
        <v>0</v>
      </c>
    </row>
    <row r="12" spans="1:7" x14ac:dyDescent="0.25">
      <c r="A12" s="62" t="s">
        <v>324</v>
      </c>
      <c r="B12" s="4">
        <v>1</v>
      </c>
    </row>
    <row r="13" spans="1:7" x14ac:dyDescent="0.25">
      <c r="A13" t="s">
        <v>22</v>
      </c>
      <c r="B13" s="2" t="str">
        <f>Ergebnisse!A22</f>
        <v>Glucose (wasserfrei)</v>
      </c>
      <c r="C13" s="2" t="str">
        <f>Ergebnisse!B22</f>
        <v>g/100 g</v>
      </c>
    </row>
    <row r="14" spans="1:7" x14ac:dyDescent="0.25">
      <c r="A14" t="s">
        <v>23</v>
      </c>
      <c r="B14" s="2" t="str">
        <f>Ergebnisse!A23</f>
        <v>Fructose (wasserfrei)</v>
      </c>
      <c r="C14" s="2" t="str">
        <f>Ergebnisse!B23</f>
        <v>g/100 g</v>
      </c>
    </row>
    <row r="15" spans="1:7" x14ac:dyDescent="0.25">
      <c r="A15" t="s">
        <v>24</v>
      </c>
      <c r="B15" s="2" t="str">
        <f>Ergebnisse!A24</f>
        <v>Saccharose (wasserfrei)</v>
      </c>
      <c r="C15" s="2" t="str">
        <f>Ergebnisse!B24</f>
        <v>g/100 g</v>
      </c>
    </row>
    <row r="16" spans="1:7" x14ac:dyDescent="0.25">
      <c r="A16" t="s">
        <v>32</v>
      </c>
      <c r="B16" s="2" t="str">
        <f>Ergebnisse!A25</f>
        <v>Maltose (wasserfrei)</v>
      </c>
      <c r="C16" s="2" t="str">
        <f>Ergebnisse!B25</f>
        <v>g/100 g</v>
      </c>
    </row>
    <row r="17" spans="1:3" x14ac:dyDescent="0.25">
      <c r="A17" t="s">
        <v>33</v>
      </c>
      <c r="B17" s="2" t="str">
        <f>Ergebnisse!A26</f>
        <v>Diastasezahl</v>
      </c>
      <c r="C17" s="2" t="str">
        <f>Ergebnisse!B26</f>
        <v>ohne</v>
      </c>
    </row>
    <row r="18" spans="1:3" x14ac:dyDescent="0.25">
      <c r="A18" t="s">
        <v>34</v>
      </c>
      <c r="B18" s="2" t="str">
        <f>Ergebnisse!A27</f>
        <v>Prolin</v>
      </c>
      <c r="C18" s="2" t="str">
        <f>Ergebnisse!B27</f>
        <v>mg/kg</v>
      </c>
    </row>
    <row r="19" spans="1:3" x14ac:dyDescent="0.25">
      <c r="A19" t="s">
        <v>35</v>
      </c>
      <c r="B19" s="2" t="str">
        <f>Ergebnisse!A28</f>
        <v>freie Säuren</v>
      </c>
      <c r="C19" s="2" t="str">
        <f>Ergebnisse!B28</f>
        <v>mmol/kg</v>
      </c>
    </row>
    <row r="20" spans="1:3" x14ac:dyDescent="0.25">
      <c r="A20" t="s">
        <v>170</v>
      </c>
      <c r="B20" s="2" t="str">
        <f>Ergebnisse!A29</f>
        <v>HMF</v>
      </c>
      <c r="C20" s="2" t="str">
        <f>Ergebnisse!B29</f>
        <v>mg/kg</v>
      </c>
    </row>
    <row r="21" spans="1:3" x14ac:dyDescent="0.25">
      <c r="A21" t="s">
        <v>171</v>
      </c>
      <c r="B21" s="2" t="str">
        <f>Ergebnisse!A30</f>
        <v>Leitfähigkeit bei 20 °C</v>
      </c>
      <c r="C21" s="2" t="str">
        <f>Ergebnisse!B30</f>
        <v>mS/cm</v>
      </c>
    </row>
    <row r="22" spans="1:3" x14ac:dyDescent="0.25">
      <c r="A22" t="s">
        <v>172</v>
      </c>
      <c r="B22" s="2" t="str">
        <f>Ergebnisse!A31</f>
        <v>pH-Wert</v>
      </c>
      <c r="C22" s="2" t="str">
        <f>Ergebnisse!B31</f>
        <v>ohne</v>
      </c>
    </row>
    <row r="23" spans="1:3" x14ac:dyDescent="0.25">
      <c r="A23" t="s">
        <v>190</v>
      </c>
      <c r="B23" s="2" t="str">
        <f>Ergebnisse!A32</f>
        <v>Wasser</v>
      </c>
      <c r="C23" s="2" t="str">
        <f>Ergebnisse!B32</f>
        <v>g/100 g</v>
      </c>
    </row>
    <row r="24" spans="1:3" x14ac:dyDescent="0.25">
      <c r="A24" t="s">
        <v>213</v>
      </c>
      <c r="B24" s="2" t="str">
        <f>Ergebnisse!A33</f>
        <v>Saccharasezahl</v>
      </c>
      <c r="C24" s="2" t="str">
        <f>Ergebnisse!B33</f>
        <v>U/kg</v>
      </c>
    </row>
    <row r="25" spans="1:3" x14ac:dyDescent="0.25">
      <c r="A25" t="s">
        <v>214</v>
      </c>
      <c r="B25" s="2" t="str">
        <f>Ergebnisse!A34</f>
        <v>Glycerin</v>
      </c>
      <c r="C25" s="2" t="str">
        <f>Ergebnisse!B34</f>
        <v>mg/kg</v>
      </c>
    </row>
    <row r="26" spans="1:3" x14ac:dyDescent="0.25">
      <c r="A26" t="s">
        <v>242</v>
      </c>
      <c r="B26" s="2" t="str">
        <f>Ergebnisse!A35</f>
        <v>Farbe</v>
      </c>
      <c r="C26" s="2" t="str">
        <f>Ergebnisse!B35</f>
        <v>mm Pfund-Grade</v>
      </c>
    </row>
    <row r="27" spans="1:3" x14ac:dyDescent="0.25">
      <c r="A27" t="s">
        <v>321</v>
      </c>
      <c r="B27" s="2" t="str">
        <f>Ergebnisse!A36</f>
        <v>Ethanol</v>
      </c>
      <c r="C27" s="2" t="str">
        <f>Ergebnisse!B36</f>
        <v>mg/kg</v>
      </c>
    </row>
  </sheetData>
  <sheetProtection algorithmName="SHA-512" hashValue="BkqsaclkVD1jM4ODqMrbeifHHcWOwqH4JFrXEmjfBZaYOFIZ9ybicVu/uDfTYMSqLucl8WxacDcrbTrdqTdCpA==" saltValue="jqML2wZghACEah5OK1lMN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6"/>
  <sheetViews>
    <sheetView workbookViewId="0">
      <selection activeCell="E25" sqref="E25"/>
    </sheetView>
  </sheetViews>
  <sheetFormatPr baseColWidth="10" defaultColWidth="11.44140625" defaultRowHeight="13.8" x14ac:dyDescent="0.25"/>
  <cols>
    <col min="1" max="1" width="36.88671875" style="14" customWidth="1"/>
    <col min="2" max="2" width="11.44140625" style="14"/>
    <col min="3" max="3" width="13" style="14" bestFit="1" customWidth="1"/>
    <col min="4" max="6" width="15.6640625" style="14" customWidth="1"/>
    <col min="7" max="7" width="12.6640625" style="14" customWidth="1"/>
    <col min="8" max="8" width="9.6640625" style="14" customWidth="1"/>
    <col min="9" max="9" width="3.6640625" style="14" customWidth="1"/>
    <col min="10" max="10" width="11.6640625" style="14" customWidth="1"/>
    <col min="11" max="16384" width="11.44140625" style="14"/>
  </cols>
  <sheetData>
    <row r="1" spans="1:8" ht="21.9" customHeight="1" x14ac:dyDescent="0.4">
      <c r="A1" s="10" t="s">
        <v>0</v>
      </c>
      <c r="B1" s="11"/>
      <c r="E1" s="12" t="s">
        <v>3</v>
      </c>
      <c r="F1" s="13"/>
      <c r="G1" s="88" t="s">
        <v>325</v>
      </c>
    </row>
    <row r="2" spans="1:8" ht="21.9" customHeight="1" x14ac:dyDescent="0.4">
      <c r="A2" s="10" t="s">
        <v>179</v>
      </c>
      <c r="B2" s="11"/>
      <c r="E2" s="12" t="s">
        <v>4</v>
      </c>
      <c r="F2" s="13"/>
      <c r="G2" s="88" t="s">
        <v>325</v>
      </c>
    </row>
    <row r="3" spans="1:8" ht="21.9" customHeight="1" x14ac:dyDescent="0.4">
      <c r="A3" s="10"/>
      <c r="B3" s="11"/>
      <c r="E3" s="127" t="s">
        <v>65</v>
      </c>
      <c r="F3" s="127"/>
      <c r="G3" s="52">
        <v>1</v>
      </c>
    </row>
    <row r="4" spans="1:8" ht="21.9" customHeight="1" x14ac:dyDescent="0.35">
      <c r="A4" s="12" t="s">
        <v>9</v>
      </c>
      <c r="B4" s="130" t="s">
        <v>5</v>
      </c>
      <c r="C4" s="130"/>
      <c r="E4" s="53" t="str">
        <f>IF(OR(ISBLANK(G1),G1="?"),"",IF(ISNUMBER(VALUE(G1)),"","Bitte nur Ziffern eingeben (numbers only)"))</f>
        <v/>
      </c>
      <c r="F4" s="13"/>
      <c r="G4" s="33"/>
      <c r="H4" s="15"/>
    </row>
    <row r="5" spans="1:8" ht="21.9" customHeight="1" x14ac:dyDescent="0.35">
      <c r="A5" s="15" t="s">
        <v>31</v>
      </c>
      <c r="B5" s="129">
        <v>44892</v>
      </c>
      <c r="C5" s="129"/>
      <c r="E5" s="53" t="str">
        <f>IF(OR(ISBLANK(G2),G2="?"),"",IF(ISNUMBER(VALUE(G2)),"","Bitte nur Ziffern eingeben (numbers only)"))</f>
        <v/>
      </c>
      <c r="F5" s="17"/>
      <c r="G5" s="13"/>
      <c r="H5" s="15"/>
    </row>
    <row r="6" spans="1:8" ht="12.15" customHeight="1" x14ac:dyDescent="0.25"/>
    <row r="7" spans="1:8" s="19" customFormat="1" ht="39.9" customHeight="1" x14ac:dyDescent="0.25">
      <c r="A7" s="128" t="s">
        <v>75</v>
      </c>
      <c r="B7" s="128"/>
      <c r="C7" s="128"/>
      <c r="D7" s="128"/>
      <c r="E7" s="128"/>
      <c r="F7" s="128"/>
      <c r="G7" s="128"/>
    </row>
    <row r="8" spans="1:8" s="19" customFormat="1" ht="39.9" customHeight="1" x14ac:dyDescent="0.25">
      <c r="A8" s="128" t="s">
        <v>164</v>
      </c>
      <c r="B8" s="128"/>
      <c r="C8" s="128"/>
      <c r="D8" s="128"/>
      <c r="E8" s="128"/>
      <c r="F8" s="128"/>
      <c r="G8" s="128"/>
    </row>
    <row r="9" spans="1:8" s="19" customFormat="1" ht="49.65" customHeight="1" x14ac:dyDescent="0.25">
      <c r="A9" s="128" t="s">
        <v>165</v>
      </c>
      <c r="B9" s="128"/>
      <c r="C9" s="128"/>
      <c r="D9" s="128"/>
      <c r="E9" s="128"/>
      <c r="F9" s="128"/>
      <c r="G9" s="128"/>
    </row>
    <row r="10" spans="1:8" s="19" customFormat="1" ht="39.9" customHeight="1" x14ac:dyDescent="0.25">
      <c r="A10" s="128" t="s">
        <v>166</v>
      </c>
      <c r="B10" s="128"/>
      <c r="C10" s="128"/>
      <c r="D10" s="128"/>
      <c r="E10" s="128"/>
      <c r="F10" s="128"/>
      <c r="G10" s="128"/>
    </row>
    <row r="11" spans="1:8" s="19" customFormat="1" ht="39.9" customHeight="1" x14ac:dyDescent="0.25">
      <c r="A11" s="128" t="s">
        <v>71</v>
      </c>
      <c r="B11" s="128"/>
      <c r="C11" s="128"/>
      <c r="D11" s="128"/>
      <c r="E11" s="128"/>
      <c r="F11" s="128"/>
      <c r="G11" s="128"/>
    </row>
    <row r="12" spans="1:8" s="19" customFormat="1" ht="39.9" customHeight="1" x14ac:dyDescent="0.25">
      <c r="A12" s="128" t="s">
        <v>167</v>
      </c>
      <c r="B12" s="128"/>
      <c r="C12" s="128"/>
      <c r="D12" s="128"/>
      <c r="E12" s="128"/>
      <c r="F12" s="128"/>
      <c r="G12" s="128"/>
    </row>
    <row r="13" spans="1:8" s="19" customFormat="1" ht="9.9" customHeight="1" x14ac:dyDescent="0.25">
      <c r="A13" s="128"/>
      <c r="B13" s="128"/>
      <c r="C13" s="128"/>
      <c r="D13" s="128"/>
      <c r="E13" s="128"/>
      <c r="F13" s="128"/>
      <c r="G13" s="128"/>
    </row>
    <row r="14" spans="1:8" s="19" customFormat="1" ht="25.05" customHeight="1" x14ac:dyDescent="0.25">
      <c r="A14" s="133"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33"/>
      <c r="C14" s="133"/>
      <c r="D14" s="133"/>
      <c r="E14" s="133"/>
      <c r="F14" s="133"/>
      <c r="G14" s="133"/>
      <c r="H14" s="133"/>
    </row>
    <row r="15" spans="1:8" s="19" customFormat="1" ht="25.05" customHeight="1" x14ac:dyDescent="0.25">
      <c r="A15" s="133" t="str">
        <f>IF(OR(OR(ISBLANK(G1),G1="?"),OR(ISBLANK(G2),G2="?")),"Nur wenn diese beiden Felder ausgefüllt sind, kann der Absender dieser Tabelle korrekt identifiziert werden.","")</f>
        <v>Nur wenn diese beiden Felder ausgefüllt sind, kann der Absender dieser Tabelle korrekt identifiziert werden.</v>
      </c>
      <c r="B15" s="133"/>
      <c r="C15" s="133"/>
      <c r="D15" s="133"/>
      <c r="E15" s="133"/>
      <c r="F15" s="133"/>
      <c r="G15" s="133"/>
      <c r="H15" s="133"/>
    </row>
    <row r="16" spans="1:8" s="19" customFormat="1" ht="9.9" customHeight="1" x14ac:dyDescent="0.25">
      <c r="A16" s="51"/>
      <c r="B16" s="51"/>
      <c r="C16" s="51"/>
      <c r="D16" s="51"/>
      <c r="E16" s="51"/>
      <c r="F16" s="51"/>
      <c r="G16" s="51"/>
    </row>
    <row r="17" spans="1:10" s="19" customFormat="1" ht="30.15" customHeight="1" x14ac:dyDescent="0.35">
      <c r="A17" s="18" t="s">
        <v>47</v>
      </c>
      <c r="B17" s="12"/>
      <c r="C17" s="15"/>
      <c r="D17" s="12"/>
      <c r="E17" s="12"/>
      <c r="F17" s="12"/>
      <c r="G17" s="61"/>
      <c r="H17" s="12"/>
    </row>
    <row r="18" spans="1:10" ht="18" hidden="1" customHeight="1" x14ac:dyDescent="0.25">
      <c r="A18" s="134" t="str">
        <f>IF(Teilnehmerdaten!D4=1,"Wählen Sie Aktualisierung nur aus, wenn Ihnen vom Ergebnisserver bereits eine Auswertenummer zugesendet wurde!","")</f>
        <v/>
      </c>
      <c r="B18" s="134"/>
      <c r="C18" s="134"/>
      <c r="D18" s="134"/>
      <c r="E18" s="134"/>
      <c r="F18" s="134"/>
      <c r="G18" s="134"/>
    </row>
    <row r="19" spans="1:10" ht="18" hidden="1" customHeight="1" x14ac:dyDescent="0.25">
      <c r="A19" s="134" t="str">
        <f>IF(Teilnehmerdaten!D4=1,"Choose Aktualisierung only in cases you already sent results and the system mailed back an evaluation number!","")</f>
        <v/>
      </c>
      <c r="B19" s="134"/>
      <c r="C19" s="134"/>
      <c r="D19" s="134"/>
      <c r="E19" s="134"/>
      <c r="F19" s="134"/>
      <c r="G19" s="134"/>
    </row>
    <row r="20" spans="1:10" ht="25.95" customHeight="1" x14ac:dyDescent="0.3">
      <c r="A20" s="16" t="s">
        <v>72</v>
      </c>
    </row>
    <row r="21" spans="1:10" s="29" customFormat="1" ht="37.950000000000003" customHeight="1" x14ac:dyDescent="0.3">
      <c r="A21" s="29" t="s">
        <v>1</v>
      </c>
      <c r="B21" s="29" t="s">
        <v>2</v>
      </c>
      <c r="C21" s="30" t="s">
        <v>48</v>
      </c>
      <c r="D21" s="30" t="s">
        <v>6</v>
      </c>
      <c r="E21" s="30" t="s">
        <v>7</v>
      </c>
      <c r="F21" s="30" t="s">
        <v>8</v>
      </c>
      <c r="G21" s="30" t="s">
        <v>94</v>
      </c>
      <c r="H21" s="31"/>
      <c r="I21" s="30"/>
    </row>
    <row r="22" spans="1:10" s="59" customFormat="1" ht="27" customHeight="1" x14ac:dyDescent="0.25">
      <c r="A22" s="32" t="s">
        <v>245</v>
      </c>
      <c r="B22" s="32" t="s">
        <v>45</v>
      </c>
      <c r="C22" s="54">
        <v>4</v>
      </c>
      <c r="D22" s="87"/>
      <c r="E22" s="87"/>
      <c r="F22" s="39">
        <f>Zucker!D2</f>
        <v>19</v>
      </c>
      <c r="G22" s="57"/>
      <c r="H22" s="56">
        <f>Zucker!$C$1</f>
        <v>18</v>
      </c>
      <c r="I22" s="39"/>
      <c r="J22" s="39"/>
    </row>
    <row r="23" spans="1:10" s="59" customFormat="1" ht="27" customHeight="1" x14ac:dyDescent="0.25">
      <c r="A23" s="32" t="s">
        <v>246</v>
      </c>
      <c r="B23" s="32" t="s">
        <v>45</v>
      </c>
      <c r="C23" s="54">
        <v>4</v>
      </c>
      <c r="D23" s="87"/>
      <c r="E23" s="87"/>
      <c r="F23" s="39">
        <f>Zucker!E2</f>
        <v>19</v>
      </c>
      <c r="G23" s="57"/>
      <c r="H23" s="56">
        <f>Zucker!$C$1</f>
        <v>18</v>
      </c>
      <c r="I23" s="39"/>
      <c r="J23" s="39"/>
    </row>
    <row r="24" spans="1:10" s="59" customFormat="1" ht="27" customHeight="1" x14ac:dyDescent="0.25">
      <c r="A24" s="32" t="s">
        <v>311</v>
      </c>
      <c r="B24" s="32" t="s">
        <v>45</v>
      </c>
      <c r="C24" s="54">
        <v>3</v>
      </c>
      <c r="D24" s="87"/>
      <c r="E24" s="87"/>
      <c r="F24" s="39">
        <f>Zucker!F2</f>
        <v>19</v>
      </c>
      <c r="G24" s="57"/>
      <c r="H24" s="56">
        <f>Zucker!$C$1</f>
        <v>18</v>
      </c>
      <c r="I24" s="39"/>
      <c r="J24" s="39"/>
    </row>
    <row r="25" spans="1:10" s="59" customFormat="1" ht="27" customHeight="1" x14ac:dyDescent="0.25">
      <c r="A25" s="32" t="s">
        <v>247</v>
      </c>
      <c r="B25" s="32" t="s">
        <v>45</v>
      </c>
      <c r="C25" s="54">
        <v>3</v>
      </c>
      <c r="D25" s="87"/>
      <c r="E25" s="87"/>
      <c r="F25" s="39">
        <f>Maltose!B1</f>
        <v>12</v>
      </c>
      <c r="G25" s="39">
        <f>Maltose!B21</f>
        <v>6</v>
      </c>
      <c r="H25" s="56">
        <f>Maltose!$C$1</f>
        <v>11</v>
      </c>
      <c r="I25" s="56">
        <f>Maltose!$C$21</f>
        <v>5</v>
      </c>
      <c r="J25" s="39"/>
    </row>
    <row r="26" spans="1:10" s="59" customFormat="1" ht="27" customHeight="1" x14ac:dyDescent="0.25">
      <c r="A26" s="32" t="s">
        <v>79</v>
      </c>
      <c r="B26" s="32" t="s">
        <v>43</v>
      </c>
      <c r="C26" s="54">
        <v>3</v>
      </c>
      <c r="D26" s="87"/>
      <c r="E26" s="87"/>
      <c r="F26" s="39">
        <f>Diastasezahl!$B$1</f>
        <v>17</v>
      </c>
      <c r="G26" s="58" t="str">
        <f>IF(ISBLANK(B48),"",B48)</f>
        <v/>
      </c>
      <c r="H26" s="56">
        <f>Diastasezahl!$C$1</f>
        <v>16</v>
      </c>
      <c r="I26" s="39"/>
      <c r="J26" s="39"/>
    </row>
    <row r="27" spans="1:10" s="59" customFormat="1" ht="27" customHeight="1" x14ac:dyDescent="0.25">
      <c r="A27" s="32" t="s">
        <v>80</v>
      </c>
      <c r="B27" s="32" t="s">
        <v>82</v>
      </c>
      <c r="C27" s="54">
        <v>3</v>
      </c>
      <c r="D27" s="87"/>
      <c r="E27" s="87"/>
      <c r="F27" s="39">
        <f>Prolin!B1</f>
        <v>10</v>
      </c>
      <c r="G27" s="57"/>
      <c r="H27" s="56">
        <f>Prolin!C1</f>
        <v>9</v>
      </c>
      <c r="I27" s="39"/>
      <c r="J27" s="39"/>
    </row>
    <row r="28" spans="1:10" s="59" customFormat="1" ht="27" customHeight="1" x14ac:dyDescent="0.25">
      <c r="A28" s="32" t="s">
        <v>81</v>
      </c>
      <c r="B28" s="32" t="s">
        <v>83</v>
      </c>
      <c r="C28" s="54">
        <v>3</v>
      </c>
      <c r="D28" s="87"/>
      <c r="E28" s="87"/>
      <c r="F28" s="39">
        <f>Saeuren!B1</f>
        <v>9</v>
      </c>
      <c r="G28" s="39">
        <f>Saeuren!B21</f>
        <v>3</v>
      </c>
      <c r="H28" s="56">
        <f>Saeuren!C1</f>
        <v>8</v>
      </c>
      <c r="I28" s="56">
        <f>Saeuren!C21</f>
        <v>2</v>
      </c>
      <c r="J28" s="39"/>
    </row>
    <row r="29" spans="1:10" s="59" customFormat="1" ht="27" customHeight="1" x14ac:dyDescent="0.25">
      <c r="A29" s="32" t="s">
        <v>84</v>
      </c>
      <c r="B29" s="32" t="s">
        <v>82</v>
      </c>
      <c r="C29" s="54">
        <v>3</v>
      </c>
      <c r="D29" s="87"/>
      <c r="E29" s="87"/>
      <c r="F29" s="39">
        <f>HMF!B1</f>
        <v>24</v>
      </c>
      <c r="G29" s="39">
        <f>HMF!B37</f>
        <v>4</v>
      </c>
      <c r="H29" s="56">
        <f>HMF!C1</f>
        <v>23</v>
      </c>
      <c r="I29" s="56">
        <f>HMF!C37</f>
        <v>3</v>
      </c>
    </row>
    <row r="30" spans="1:10" s="59" customFormat="1" ht="27" customHeight="1" x14ac:dyDescent="0.25">
      <c r="A30" s="32" t="s">
        <v>85</v>
      </c>
      <c r="B30" s="32" t="s">
        <v>86</v>
      </c>
      <c r="C30" s="54">
        <v>4</v>
      </c>
      <c r="D30" s="87"/>
      <c r="E30" s="87"/>
      <c r="F30" s="39">
        <f>Leitfaehigkeit!B1</f>
        <v>12</v>
      </c>
      <c r="G30" s="57"/>
      <c r="H30" s="56">
        <f>Leitfaehigkeit!C1</f>
        <v>11</v>
      </c>
    </row>
    <row r="31" spans="1:10" s="59" customFormat="1" ht="27" customHeight="1" x14ac:dyDescent="0.25">
      <c r="A31" s="32" t="s">
        <v>42</v>
      </c>
      <c r="B31" s="32" t="s">
        <v>43</v>
      </c>
      <c r="C31" s="54">
        <v>3</v>
      </c>
      <c r="D31" s="87"/>
      <c r="E31" s="87"/>
      <c r="F31" s="39">
        <f>pHWert!B1</f>
        <v>24</v>
      </c>
      <c r="G31" s="57"/>
      <c r="H31" s="56">
        <f>pHWert!C1</f>
        <v>23</v>
      </c>
    </row>
    <row r="32" spans="1:10" s="59" customFormat="1" ht="27" customHeight="1" x14ac:dyDescent="0.25">
      <c r="A32" s="32" t="s">
        <v>74</v>
      </c>
      <c r="B32" s="32" t="s">
        <v>45</v>
      </c>
      <c r="C32" s="54">
        <v>4</v>
      </c>
      <c r="D32" s="87"/>
      <c r="E32" s="87"/>
      <c r="F32" s="39">
        <f>Wasser!B1</f>
        <v>23</v>
      </c>
      <c r="G32" s="57"/>
      <c r="H32" s="56">
        <f>Wasser!C1</f>
        <v>22</v>
      </c>
    </row>
    <row r="33" spans="1:9" s="59" customFormat="1" ht="27" customHeight="1" x14ac:dyDescent="0.25">
      <c r="A33" s="32" t="s">
        <v>189</v>
      </c>
      <c r="B33" s="32" t="s">
        <v>193</v>
      </c>
      <c r="C33" s="54">
        <v>3</v>
      </c>
      <c r="D33" s="87"/>
      <c r="E33" s="87"/>
      <c r="F33" s="39">
        <f>Saccharasezahl!B1</f>
        <v>6</v>
      </c>
      <c r="G33" s="39" t="str">
        <f>IF(ISBLANK(B69),"",B69)</f>
        <v/>
      </c>
      <c r="H33" s="56">
        <f>Saccharasezahl!C1</f>
        <v>5</v>
      </c>
    </row>
    <row r="34" spans="1:9" s="59" customFormat="1" ht="27" customHeight="1" x14ac:dyDescent="0.25">
      <c r="A34" s="32" t="s">
        <v>210</v>
      </c>
      <c r="B34" s="32" t="s">
        <v>82</v>
      </c>
      <c r="C34" s="54">
        <v>3</v>
      </c>
      <c r="D34" s="87"/>
      <c r="E34" s="87"/>
      <c r="F34" s="39">
        <f>Glycerin!B1</f>
        <v>9</v>
      </c>
      <c r="G34" s="57"/>
      <c r="H34" s="56">
        <f>Glycerin!C1</f>
        <v>8</v>
      </c>
    </row>
    <row r="35" spans="1:9" s="59" customFormat="1" ht="30.15" customHeight="1" x14ac:dyDescent="0.25">
      <c r="A35" s="32" t="s">
        <v>211</v>
      </c>
      <c r="B35" s="32" t="s">
        <v>212</v>
      </c>
      <c r="C35" s="54">
        <v>3</v>
      </c>
      <c r="D35" s="87"/>
      <c r="E35" s="87"/>
      <c r="F35" s="39">
        <f>Färbung!B1</f>
        <v>8</v>
      </c>
      <c r="G35" s="57"/>
      <c r="H35" s="56">
        <f>Färbung!C1</f>
        <v>7</v>
      </c>
    </row>
    <row r="36" spans="1:9" ht="27" customHeight="1" x14ac:dyDescent="0.25">
      <c r="A36" s="32" t="s">
        <v>241</v>
      </c>
      <c r="B36" s="32" t="s">
        <v>82</v>
      </c>
      <c r="C36" s="54">
        <v>3</v>
      </c>
      <c r="D36" s="87"/>
      <c r="E36" s="87"/>
      <c r="F36" s="39">
        <f>Ethanol!B1</f>
        <v>14</v>
      </c>
      <c r="G36" s="57"/>
      <c r="H36" s="56">
        <f>Ethanol!C1</f>
        <v>13</v>
      </c>
    </row>
    <row r="37" spans="1:9" ht="19.95" customHeight="1" x14ac:dyDescent="0.25">
      <c r="A37" s="75" t="s">
        <v>136</v>
      </c>
    </row>
    <row r="38" spans="1:9" ht="19.95" customHeight="1" x14ac:dyDescent="0.25">
      <c r="A38" s="34" t="str">
        <f>A22</f>
        <v>Glucose (wasserfrei)</v>
      </c>
      <c r="B38" s="120"/>
      <c r="C38" s="120"/>
      <c r="D38" s="120"/>
      <c r="E38" s="120"/>
      <c r="F38" s="120"/>
      <c r="G38" s="120"/>
      <c r="H38" s="120"/>
      <c r="I38" s="21" t="b">
        <f>ISBLANK(VLOOKUP(F22,Zucker!A3:C25,3))</f>
        <v>1</v>
      </c>
    </row>
    <row r="39" spans="1:9" ht="27" customHeight="1" x14ac:dyDescent="0.25">
      <c r="A39" s="20" t="str">
        <f>IF(F22=H22,"bitte eingeben:",IF(I38,"","Art der Modifikation:"))</f>
        <v/>
      </c>
      <c r="B39" s="121"/>
      <c r="C39" s="121"/>
      <c r="D39" s="121"/>
      <c r="E39" s="121"/>
      <c r="F39" s="121"/>
      <c r="G39" s="121"/>
      <c r="H39" s="121"/>
      <c r="I39" s="21"/>
    </row>
    <row r="40" spans="1:9" ht="19.95" customHeight="1" x14ac:dyDescent="0.25">
      <c r="A40" s="34" t="s">
        <v>77</v>
      </c>
      <c r="B40" s="120"/>
      <c r="C40" s="120"/>
      <c r="D40" s="120"/>
      <c r="E40" s="120"/>
      <c r="F40" s="120"/>
      <c r="G40" s="120"/>
      <c r="H40" s="120"/>
      <c r="I40" s="21" t="b">
        <f>ISBLANK(VLOOKUP(F23,Zucker!A3:C21,3))</f>
        <v>1</v>
      </c>
    </row>
    <row r="41" spans="1:9" ht="27" customHeight="1" x14ac:dyDescent="0.25">
      <c r="A41" s="20" t="str">
        <f>IF(F23=H23,"bitte eingeben:",IF(I40,"","Art der Modifikation:"))</f>
        <v/>
      </c>
      <c r="B41" s="121"/>
      <c r="C41" s="121"/>
      <c r="D41" s="121"/>
      <c r="E41" s="121"/>
      <c r="F41" s="121"/>
      <c r="G41" s="121"/>
      <c r="H41" s="121"/>
      <c r="I41" s="21"/>
    </row>
    <row r="42" spans="1:9" ht="19.95" customHeight="1" x14ac:dyDescent="0.25">
      <c r="A42" s="34" t="s">
        <v>316</v>
      </c>
      <c r="B42" s="120"/>
      <c r="C42" s="120"/>
      <c r="D42" s="120"/>
      <c r="E42" s="120"/>
      <c r="F42" s="120"/>
      <c r="G42" s="120"/>
      <c r="H42" s="120"/>
      <c r="I42" s="21" t="b">
        <f>ISBLANK(VLOOKUP(F25,Fructose!A5:C32,3))</f>
        <v>1</v>
      </c>
    </row>
    <row r="43" spans="1:9" ht="30.15" customHeight="1" x14ac:dyDescent="0.25">
      <c r="A43" s="20" t="str">
        <f>IF(F24=H24,"bitte eingeben:",IF(I40,"","Art der Modifikation:"))</f>
        <v/>
      </c>
      <c r="B43" s="121"/>
      <c r="C43" s="121"/>
      <c r="D43" s="121"/>
      <c r="E43" s="121"/>
      <c r="F43" s="121"/>
      <c r="G43" s="121"/>
      <c r="H43" s="121"/>
      <c r="I43" s="21"/>
    </row>
    <row r="44" spans="1:9" ht="19.95" customHeight="1" x14ac:dyDescent="0.25">
      <c r="A44" s="34" t="s">
        <v>78</v>
      </c>
      <c r="B44" s="122"/>
      <c r="C44" s="122"/>
      <c r="D44" s="122"/>
      <c r="E44" s="122"/>
      <c r="F44" s="122"/>
      <c r="G44" s="122"/>
      <c r="H44" s="122"/>
      <c r="I44" s="21" t="b">
        <f>ISBLANK(VLOOKUP(F25,Maltose!A3:C20,3))</f>
        <v>1</v>
      </c>
    </row>
    <row r="45" spans="1:9" ht="19.95" customHeight="1" x14ac:dyDescent="0.25">
      <c r="A45" s="60" t="s">
        <v>133</v>
      </c>
      <c r="B45" s="55"/>
      <c r="C45" s="55"/>
      <c r="D45" s="55"/>
      <c r="E45" s="55"/>
      <c r="F45" s="55"/>
      <c r="G45" s="55"/>
      <c r="H45" s="55"/>
      <c r="I45" s="21"/>
    </row>
    <row r="46" spans="1:9" ht="27" customHeight="1" x14ac:dyDescent="0.25">
      <c r="A46" s="20" t="str">
        <f>IF(OR(F25=H25,G25=I25),"bitte eingeben:",IF(I44,"","Art der Modifikation:"))</f>
        <v/>
      </c>
      <c r="B46" s="121"/>
      <c r="C46" s="121"/>
      <c r="D46" s="121"/>
      <c r="E46" s="121"/>
      <c r="F46" s="121"/>
      <c r="G46" s="121"/>
      <c r="H46" s="121"/>
      <c r="I46" s="21"/>
    </row>
    <row r="47" spans="1:9" ht="19.95" customHeight="1" x14ac:dyDescent="0.25">
      <c r="A47" s="34" t="s">
        <v>79</v>
      </c>
      <c r="B47" s="132"/>
      <c r="C47" s="132"/>
      <c r="D47" s="132"/>
      <c r="E47" s="132"/>
      <c r="F47" s="132"/>
      <c r="G47" s="132"/>
      <c r="H47" s="132"/>
      <c r="I47" s="21" t="b">
        <f>ISBLANK(VLOOKUP(F26,Diastasezahl!A3:C24,3))</f>
        <v>1</v>
      </c>
    </row>
    <row r="48" spans="1:9" s="29" customFormat="1" ht="19.95" customHeight="1" x14ac:dyDescent="0.3">
      <c r="A48" s="76" t="str">
        <f>IF(F26-H26&lt;1,"Datum der Analyse","")</f>
        <v/>
      </c>
      <c r="B48" s="124"/>
      <c r="C48" s="125"/>
      <c r="D48" s="125"/>
      <c r="E48" s="125"/>
      <c r="F48" s="125"/>
      <c r="G48" s="125"/>
      <c r="H48" s="125"/>
      <c r="I48" s="77"/>
    </row>
    <row r="49" spans="1:9" ht="27" customHeight="1" x14ac:dyDescent="0.25">
      <c r="A49" s="20" t="str">
        <f>IF(F26=H26,"bitte eingeben:",IF(I47,"","Art der Modifikation:"))</f>
        <v/>
      </c>
      <c r="B49" s="126"/>
      <c r="C49" s="126"/>
      <c r="D49" s="126"/>
      <c r="E49" s="126"/>
      <c r="F49" s="126"/>
      <c r="G49" s="126"/>
      <c r="H49" s="126"/>
      <c r="I49" s="21"/>
    </row>
    <row r="50" spans="1:9" ht="19.95" customHeight="1" x14ac:dyDescent="0.25">
      <c r="A50" s="34" t="s">
        <v>80</v>
      </c>
      <c r="B50" s="122"/>
      <c r="C50" s="122"/>
      <c r="D50" s="122"/>
      <c r="E50" s="122"/>
      <c r="F50" s="122"/>
      <c r="G50" s="122"/>
      <c r="H50" s="122"/>
      <c r="I50" s="21" t="b">
        <f>ISBLANK(VLOOKUP(F27,Prolin!A3:C24,3))</f>
        <v>1</v>
      </c>
    </row>
    <row r="51" spans="1:9" ht="27" customHeight="1" x14ac:dyDescent="0.25">
      <c r="A51" s="20" t="str">
        <f>IF(F27=H27,"bitte eingeben:",IF(I50,"","Art der Modifikation:"))</f>
        <v/>
      </c>
      <c r="B51" s="126"/>
      <c r="C51" s="126"/>
      <c r="D51" s="126"/>
      <c r="E51" s="126"/>
      <c r="F51" s="126"/>
      <c r="G51" s="126"/>
      <c r="H51" s="126"/>
      <c r="I51" s="21"/>
    </row>
    <row r="52" spans="1:9" ht="19.95" customHeight="1" x14ac:dyDescent="0.25">
      <c r="A52" s="34" t="s">
        <v>81</v>
      </c>
      <c r="B52" s="122"/>
      <c r="C52" s="122"/>
      <c r="D52" s="122"/>
      <c r="E52" s="122"/>
      <c r="F52" s="122"/>
      <c r="G52" s="122"/>
      <c r="H52" s="122"/>
      <c r="I52" s="21" t="b">
        <f>ISBLANK(VLOOKUP(F28,Saeuren!A3:C17,3))</f>
        <v>1</v>
      </c>
    </row>
    <row r="53" spans="1:9" ht="27" customHeight="1" x14ac:dyDescent="0.25">
      <c r="A53" s="20" t="str">
        <f>IF(F28=H28,"bitte eingeben:",IF(I52,"","Art der Modifikation:"))</f>
        <v/>
      </c>
      <c r="B53" s="121"/>
      <c r="C53" s="121"/>
      <c r="D53" s="121"/>
      <c r="E53" s="121"/>
      <c r="F53" s="121"/>
      <c r="G53" s="121"/>
      <c r="H53" s="121"/>
      <c r="I53" s="21"/>
    </row>
    <row r="54" spans="1:9" ht="19.95" customHeight="1" x14ac:dyDescent="0.25">
      <c r="A54" s="60" t="str">
        <f>IF(F28-H28&lt;1,"Durchführung der Titration:","")</f>
        <v/>
      </c>
      <c r="B54" s="122"/>
      <c r="C54" s="122"/>
      <c r="D54" s="122"/>
      <c r="E54" s="122"/>
      <c r="F54" s="122"/>
      <c r="G54" s="122"/>
      <c r="H54" s="122"/>
      <c r="I54" s="21"/>
    </row>
    <row r="55" spans="1:9" ht="19.95" customHeight="1" x14ac:dyDescent="0.25">
      <c r="A55" s="60" t="str">
        <f>IF(F28-H28&lt;1,"Dauer der Titration (Sekunden):","")</f>
        <v/>
      </c>
      <c r="B55" s="121"/>
      <c r="C55" s="121"/>
      <c r="D55" s="121"/>
      <c r="E55" s="121"/>
      <c r="F55" s="121"/>
      <c r="G55" s="121"/>
      <c r="H55" s="121"/>
      <c r="I55" s="21"/>
    </row>
    <row r="56" spans="1:9" ht="19.95" customHeight="1" x14ac:dyDescent="0.25">
      <c r="A56" s="60" t="str">
        <f>IF(AND(F28-H28&lt;1,G28=2),"Mit Vortitration (Ja/Nein)?:","")</f>
        <v/>
      </c>
      <c r="B56" s="131"/>
      <c r="C56" s="131"/>
      <c r="D56" s="131"/>
      <c r="E56" s="131"/>
      <c r="F56" s="131"/>
      <c r="G56" s="131"/>
      <c r="H56" s="131"/>
      <c r="I56" s="21"/>
    </row>
    <row r="57" spans="1:9" ht="19.95" customHeight="1" x14ac:dyDescent="0.25">
      <c r="A57" s="34"/>
      <c r="B57" s="55"/>
      <c r="C57" s="55"/>
      <c r="D57" s="55"/>
      <c r="E57" s="55"/>
      <c r="F57" s="55"/>
      <c r="G57" s="55"/>
      <c r="H57" s="55"/>
      <c r="I57" s="21"/>
    </row>
    <row r="58" spans="1:9" ht="19.95" customHeight="1" x14ac:dyDescent="0.3">
      <c r="A58" s="16" t="s">
        <v>139</v>
      </c>
      <c r="I58" s="21"/>
    </row>
    <row r="59" spans="1:9" ht="19.95" customHeight="1" x14ac:dyDescent="0.25">
      <c r="A59" s="34" t="s">
        <v>84</v>
      </c>
      <c r="B59" s="122"/>
      <c r="C59" s="122"/>
      <c r="D59" s="122"/>
      <c r="E59" s="122"/>
      <c r="F59" s="122"/>
      <c r="G59" s="122"/>
      <c r="H59" s="122"/>
      <c r="I59" s="21" t="b">
        <f>ISBLANK(VLOOKUP(F29,HMF!A3:C26,3))</f>
        <v>1</v>
      </c>
    </row>
    <row r="60" spans="1:9" ht="19.95" customHeight="1" x14ac:dyDescent="0.25">
      <c r="A60" s="60" t="s">
        <v>133</v>
      </c>
      <c r="B60" s="122"/>
      <c r="C60" s="122"/>
      <c r="D60" s="122"/>
      <c r="E60" s="122"/>
      <c r="F60" s="122"/>
      <c r="G60" s="122"/>
      <c r="H60" s="122"/>
      <c r="I60" s="21"/>
    </row>
    <row r="61" spans="1:9" ht="27" customHeight="1" x14ac:dyDescent="0.25">
      <c r="A61" s="20" t="str">
        <f>IF(OR(F29=H29,G29=I29),"bitte eingeben:",IF(I59,"","Art der Modifikation:"))</f>
        <v/>
      </c>
      <c r="B61" s="121"/>
      <c r="C61" s="121"/>
      <c r="D61" s="121"/>
      <c r="E61" s="121"/>
      <c r="F61" s="121"/>
      <c r="G61" s="121"/>
      <c r="H61" s="121"/>
    </row>
    <row r="62" spans="1:9" ht="19.95" customHeight="1" x14ac:dyDescent="0.25">
      <c r="A62" s="34" t="s">
        <v>85</v>
      </c>
      <c r="B62" s="122"/>
      <c r="C62" s="122"/>
      <c r="D62" s="122"/>
      <c r="E62" s="122"/>
      <c r="F62" s="122"/>
      <c r="G62" s="122"/>
      <c r="H62" s="122"/>
      <c r="I62" s="21" t="b">
        <f>ISBLANK(VLOOKUP(F30,Leitfaehigkeit!A3:C23,3))</f>
        <v>1</v>
      </c>
    </row>
    <row r="63" spans="1:9" ht="27" customHeight="1" x14ac:dyDescent="0.25">
      <c r="A63" s="20" t="str">
        <f>IF(F30=H30,"bitte eingeben:",IF(I62,"","Art der Modifikation:"))</f>
        <v/>
      </c>
      <c r="B63" s="121"/>
      <c r="C63" s="121"/>
      <c r="D63" s="121"/>
      <c r="E63" s="121"/>
      <c r="F63" s="121"/>
      <c r="G63" s="121"/>
      <c r="H63" s="121"/>
    </row>
    <row r="64" spans="1:9" ht="19.95" customHeight="1" x14ac:dyDescent="0.25">
      <c r="A64" s="34" t="s">
        <v>42</v>
      </c>
      <c r="B64" s="122"/>
      <c r="C64" s="122"/>
      <c r="D64" s="122"/>
      <c r="E64" s="122"/>
      <c r="F64" s="122"/>
      <c r="G64" s="122"/>
      <c r="H64" s="122"/>
      <c r="I64" s="21" t="b">
        <f>ISBLANK(VLOOKUP(F31,pHWert!A3:C32,3))</f>
        <v>1</v>
      </c>
    </row>
    <row r="65" spans="1:9" ht="30.15" customHeight="1" x14ac:dyDescent="0.25">
      <c r="A65" s="20" t="str">
        <f>IF(F31=H31,"bitte eingeben:",IF(I64,"","Art der Modifikation:"))</f>
        <v/>
      </c>
      <c r="B65" s="121"/>
      <c r="C65" s="121"/>
      <c r="D65" s="121"/>
      <c r="E65" s="121"/>
      <c r="F65" s="121"/>
      <c r="G65" s="121"/>
      <c r="H65" s="121"/>
    </row>
    <row r="66" spans="1:9" ht="19.95" customHeight="1" x14ac:dyDescent="0.25">
      <c r="A66" s="34" t="s">
        <v>74</v>
      </c>
      <c r="B66" s="122"/>
      <c r="C66" s="122"/>
      <c r="D66" s="122"/>
      <c r="E66" s="122"/>
      <c r="F66" s="122"/>
      <c r="G66" s="122"/>
      <c r="H66" s="122"/>
      <c r="I66" s="21" t="b">
        <f>ISBLANK(VLOOKUP(F32,Wasser!A3:C28,3))</f>
        <v>1</v>
      </c>
    </row>
    <row r="67" spans="1:9" ht="27" customHeight="1" x14ac:dyDescent="0.25">
      <c r="A67" s="20" t="str">
        <f>IF(F32=H32,"bitte eingeben:",IF(I66,"","Art der Modifikation:"))</f>
        <v/>
      </c>
      <c r="B67" s="121"/>
      <c r="C67" s="121"/>
      <c r="D67" s="121"/>
      <c r="E67" s="121"/>
      <c r="F67" s="121"/>
      <c r="G67" s="121"/>
      <c r="H67" s="121"/>
    </row>
    <row r="68" spans="1:9" ht="19.95" customHeight="1" x14ac:dyDescent="0.25">
      <c r="A68" s="34" t="s">
        <v>189</v>
      </c>
      <c r="B68" s="122"/>
      <c r="C68" s="122"/>
      <c r="D68" s="122"/>
      <c r="E68" s="122"/>
      <c r="F68" s="122"/>
      <c r="G68" s="122"/>
      <c r="H68" s="122"/>
      <c r="I68" s="21" t="b">
        <f>ISBLANK(VLOOKUP(F33,Saccharasezahl!A3:C15,3))</f>
        <v>1</v>
      </c>
    </row>
    <row r="69" spans="1:9" ht="19.95" customHeight="1" x14ac:dyDescent="0.25">
      <c r="A69" s="76" t="str">
        <f>IF(F33-H33&lt;1,"Datum der Analyse","")</f>
        <v/>
      </c>
      <c r="B69" s="124"/>
      <c r="C69" s="125"/>
      <c r="D69" s="125"/>
      <c r="E69" s="125"/>
      <c r="F69" s="125"/>
      <c r="G69" s="125"/>
      <c r="H69" s="125"/>
    </row>
    <row r="70" spans="1:9" ht="27" customHeight="1" x14ac:dyDescent="0.25">
      <c r="A70" s="20" t="str">
        <f>IF(F33=H33,"bitte eingeben:",IF(I68,"","Art der Modifikation:"))</f>
        <v/>
      </c>
      <c r="B70" s="121"/>
      <c r="C70" s="121"/>
      <c r="D70" s="121"/>
      <c r="E70" s="121"/>
      <c r="F70" s="121"/>
      <c r="G70" s="121"/>
      <c r="H70" s="121"/>
    </row>
    <row r="71" spans="1:9" ht="16.8" x14ac:dyDescent="0.25">
      <c r="A71" s="79" t="s">
        <v>210</v>
      </c>
      <c r="B71" s="122"/>
      <c r="C71" s="122"/>
      <c r="D71" s="122"/>
      <c r="E71" s="122"/>
      <c r="F71" s="122"/>
      <c r="G71" s="122"/>
      <c r="H71" s="122"/>
      <c r="I71" s="81" t="b">
        <f>ISBLANK(VLOOKUP(F34,Glycerin!A3:C18,3))</f>
        <v>1</v>
      </c>
    </row>
    <row r="72" spans="1:9" ht="27" customHeight="1" x14ac:dyDescent="0.25">
      <c r="A72" s="80" t="str">
        <f>IF(F34=H34,"bitte eingeben:",IF(I71,"","Art der Modifikation:"))</f>
        <v/>
      </c>
      <c r="B72" s="123"/>
      <c r="C72" s="123"/>
      <c r="D72" s="123"/>
      <c r="E72" s="123"/>
      <c r="F72" s="123"/>
      <c r="G72" s="123"/>
      <c r="H72" s="123"/>
    </row>
    <row r="73" spans="1:9" ht="16.5" customHeight="1" x14ac:dyDescent="0.25">
      <c r="A73" s="79" t="s">
        <v>211</v>
      </c>
      <c r="B73" s="122"/>
      <c r="C73" s="122"/>
      <c r="D73" s="122"/>
      <c r="E73" s="122"/>
      <c r="F73" s="122"/>
      <c r="G73" s="122"/>
      <c r="H73" s="122"/>
      <c r="I73" s="81" t="b">
        <f>ISBLANK(VLOOKUP(F35,Färbung!A9:C19,3))</f>
        <v>1</v>
      </c>
    </row>
    <row r="74" spans="1:9" ht="27" customHeight="1" x14ac:dyDescent="0.25">
      <c r="A74" s="80" t="str">
        <f>IF(F35=H35,"bitte eingeben:",IF(I73,"","Art der Modifikation:"))</f>
        <v/>
      </c>
      <c r="B74" s="123"/>
      <c r="C74" s="123"/>
      <c r="D74" s="123"/>
      <c r="E74" s="123"/>
      <c r="F74" s="123"/>
      <c r="G74" s="123"/>
      <c r="H74" s="123"/>
    </row>
    <row r="75" spans="1:9" ht="16.5" customHeight="1" x14ac:dyDescent="0.25">
      <c r="A75" s="79" t="s">
        <v>241</v>
      </c>
      <c r="B75" s="122"/>
      <c r="C75" s="122"/>
      <c r="D75" s="122"/>
      <c r="E75" s="122"/>
      <c r="F75" s="122"/>
      <c r="G75" s="122"/>
      <c r="H75" s="122"/>
      <c r="I75" s="81" t="b">
        <f>ISBLANK(VLOOKUP(F36,Ethanol!A15:C25,3))</f>
        <v>1</v>
      </c>
    </row>
    <row r="76" spans="1:9" ht="27" customHeight="1" x14ac:dyDescent="0.25">
      <c r="A76" s="80" t="str">
        <f>IF(F36=H36,"bitte eingeben:",IF(I75,"","Art der Modifikation:"))</f>
        <v/>
      </c>
      <c r="B76" s="123"/>
      <c r="C76" s="123"/>
      <c r="D76" s="123"/>
      <c r="E76" s="123"/>
      <c r="F76" s="123"/>
      <c r="G76" s="123"/>
      <c r="H76" s="123"/>
    </row>
  </sheetData>
  <sheetProtection algorithmName="SHA-512" hashValue="ivABRTqc4LW4VLiImmwRIWL5aEKUUS3cc29fOYf1fO/TMH2RuVzsc95gnPPsyaACPulfIxmN01el4F7kTsU7cw==" saltValue="Z7bzmHdvrRVU7POAe9bP3g==" spinCount="100000" sheet="1" objects="1" scenarios="1"/>
  <mergeCells count="50">
    <mergeCell ref="A13:G13"/>
    <mergeCell ref="B38:H38"/>
    <mergeCell ref="A14:H14"/>
    <mergeCell ref="A15:H15"/>
    <mergeCell ref="A18:G18"/>
    <mergeCell ref="A19:G19"/>
    <mergeCell ref="B44:H44"/>
    <mergeCell ref="B59:H59"/>
    <mergeCell ref="E3:F3"/>
    <mergeCell ref="A7:G7"/>
    <mergeCell ref="A8:G8"/>
    <mergeCell ref="A9:G9"/>
    <mergeCell ref="B5:C5"/>
    <mergeCell ref="B4:C4"/>
    <mergeCell ref="A10:G10"/>
    <mergeCell ref="A11:G11"/>
    <mergeCell ref="A12:G12"/>
    <mergeCell ref="B40:H40"/>
    <mergeCell ref="B41:H41"/>
    <mergeCell ref="B56:H56"/>
    <mergeCell ref="B47:H47"/>
    <mergeCell ref="B39:H39"/>
    <mergeCell ref="B66:H66"/>
    <mergeCell ref="B67:H67"/>
    <mergeCell ref="B62:H62"/>
    <mergeCell ref="B63:H63"/>
    <mergeCell ref="B64:H64"/>
    <mergeCell ref="B65:H65"/>
    <mergeCell ref="B52:H52"/>
    <mergeCell ref="B51:H51"/>
    <mergeCell ref="B60:H60"/>
    <mergeCell ref="B48:H48"/>
    <mergeCell ref="B54:H54"/>
    <mergeCell ref="B55:H55"/>
    <mergeCell ref="B42:H42"/>
    <mergeCell ref="B43:H43"/>
    <mergeCell ref="B75:H75"/>
    <mergeCell ref="B76:H76"/>
    <mergeCell ref="B68:H68"/>
    <mergeCell ref="B70:H70"/>
    <mergeCell ref="B69:H69"/>
    <mergeCell ref="B74:H74"/>
    <mergeCell ref="B73:H73"/>
    <mergeCell ref="B72:H72"/>
    <mergeCell ref="B71:H71"/>
    <mergeCell ref="B61:H61"/>
    <mergeCell ref="B50:H50"/>
    <mergeCell ref="B46:H46"/>
    <mergeCell ref="B49:H49"/>
    <mergeCell ref="B53:H53"/>
  </mergeCells>
  <phoneticPr fontId="0" type="noConversion"/>
  <conditionalFormatting sqref="H27:H28 H22:H24">
    <cfRule type="cellIs" dxfId="44" priority="3" stopIfTrue="1" operator="equal">
      <formula>6</formula>
    </cfRule>
  </conditionalFormatting>
  <conditionalFormatting sqref="J22:J28">
    <cfRule type="cellIs" dxfId="43" priority="4" stopIfTrue="1" operator="equal">
      <formula>15</formula>
    </cfRule>
  </conditionalFormatting>
  <conditionalFormatting sqref="I22:I24 I26:I27">
    <cfRule type="cellIs" dxfId="42" priority="5" stopIfTrue="1" operator="equal">
      <formula>11</formula>
    </cfRule>
  </conditionalFormatting>
  <conditionalFormatting sqref="B44:H45">
    <cfRule type="expression" dxfId="41" priority="6" stopIfTrue="1">
      <formula>$H$22-5=0</formula>
    </cfRule>
  </conditionalFormatting>
  <conditionalFormatting sqref="B47:H47">
    <cfRule type="expression" dxfId="40" priority="7" stopIfTrue="1">
      <formula>$I$22-3=0</formula>
    </cfRule>
  </conditionalFormatting>
  <conditionalFormatting sqref="B50:H50">
    <cfRule type="expression" dxfId="39" priority="8" stopIfTrue="1">
      <formula>$I$22-10=0</formula>
    </cfRule>
  </conditionalFormatting>
  <conditionalFormatting sqref="B62:H62 B64:H64 B66:H66 B52:H52 B59:H60 B54:H54 B57:H57 B68:H68">
    <cfRule type="expression" dxfId="38" priority="9" stopIfTrue="1">
      <formula>$J$22-14=0</formula>
    </cfRule>
  </conditionalFormatting>
  <conditionalFormatting sqref="G22:G24 G26:G27 G30:G36">
    <cfRule type="cellIs" dxfId="37" priority="10" stopIfTrue="1" operator="equal">
      <formula>10</formula>
    </cfRule>
  </conditionalFormatting>
  <conditionalFormatting sqref="F22">
    <cfRule type="expression" dxfId="36" priority="11" stopIfTrue="1">
      <formula>$F$22-$H$22=1</formula>
    </cfRule>
  </conditionalFormatting>
  <conditionalFormatting sqref="F24">
    <cfRule type="expression" dxfId="35" priority="12" stopIfTrue="1">
      <formula>$F$24-$H$24=1</formula>
    </cfRule>
  </conditionalFormatting>
  <conditionalFormatting sqref="F26">
    <cfRule type="expression" dxfId="34" priority="13" stopIfTrue="1">
      <formula>$F$26-$H$26=1</formula>
    </cfRule>
  </conditionalFormatting>
  <conditionalFormatting sqref="F28">
    <cfRule type="expression" dxfId="33" priority="14" stopIfTrue="1">
      <formula>$F$28-$H$28=1</formula>
    </cfRule>
  </conditionalFormatting>
  <conditionalFormatting sqref="F29">
    <cfRule type="expression" dxfId="32" priority="15" stopIfTrue="1">
      <formula>$F$29-$H$29=1</formula>
    </cfRule>
  </conditionalFormatting>
  <conditionalFormatting sqref="B39:H39">
    <cfRule type="expression" dxfId="31" priority="16" stopIfTrue="1">
      <formula>OR($F$22-$H$22=0,NOT(I38))</formula>
    </cfRule>
  </conditionalFormatting>
  <conditionalFormatting sqref="B41:H41">
    <cfRule type="expression" dxfId="30" priority="17" stopIfTrue="1">
      <formula>OR($F$23-$H$23=0,NOT(I40))</formula>
    </cfRule>
  </conditionalFormatting>
  <conditionalFormatting sqref="B49:H49">
    <cfRule type="expression" dxfId="29" priority="18" stopIfTrue="1">
      <formula>OR($F$26-$H$26=0,NOT(I47))</formula>
    </cfRule>
  </conditionalFormatting>
  <conditionalFormatting sqref="B51:H51">
    <cfRule type="expression" dxfId="28" priority="19" stopIfTrue="1">
      <formula>OR($F$27-$H$27=0,NOT(I50))</formula>
    </cfRule>
  </conditionalFormatting>
  <conditionalFormatting sqref="B53:H53">
    <cfRule type="expression" dxfId="27" priority="20" stopIfTrue="1">
      <formula>OR($F$28-$H$28=0,NOT(I52))</formula>
    </cfRule>
  </conditionalFormatting>
  <conditionalFormatting sqref="F27">
    <cfRule type="expression" dxfId="26" priority="21" stopIfTrue="1">
      <formula>$F$27-$H$27=1</formula>
    </cfRule>
  </conditionalFormatting>
  <conditionalFormatting sqref="F25">
    <cfRule type="expression" dxfId="25" priority="22" stopIfTrue="1">
      <formula>$F$25-$H$25=1</formula>
    </cfRule>
  </conditionalFormatting>
  <conditionalFormatting sqref="B67:H67">
    <cfRule type="expression" dxfId="24" priority="23" stopIfTrue="1">
      <formula>OR($F$32-$H$32=0,NOT(I66))</formula>
    </cfRule>
  </conditionalFormatting>
  <conditionalFormatting sqref="B65:H65">
    <cfRule type="expression" dxfId="23" priority="24" stopIfTrue="1">
      <formula>OR($F$31-$H$31=0,NOT(I64))</formula>
    </cfRule>
  </conditionalFormatting>
  <conditionalFormatting sqref="B63:H63">
    <cfRule type="expression" dxfId="22" priority="25" stopIfTrue="1">
      <formula>OR($F$30-$H$30=0,NOT(I62))</formula>
    </cfRule>
  </conditionalFormatting>
  <conditionalFormatting sqref="G25">
    <cfRule type="expression" dxfId="21" priority="26" stopIfTrue="1">
      <formula>$G$25-$I$25=1</formula>
    </cfRule>
  </conditionalFormatting>
  <conditionalFormatting sqref="B48:H48">
    <cfRule type="expression" dxfId="20" priority="27" stopIfTrue="1">
      <formula>($F$26-$H$26)&lt;1</formula>
    </cfRule>
  </conditionalFormatting>
  <conditionalFormatting sqref="G28">
    <cfRule type="expression" dxfId="19" priority="28" stopIfTrue="1">
      <formula>$G$28-$I$28=1</formula>
    </cfRule>
  </conditionalFormatting>
  <conditionalFormatting sqref="B56:H56">
    <cfRule type="expression" dxfId="18" priority="29" stopIfTrue="1">
      <formula>AND(F28-H28&lt;1,G28=2)</formula>
    </cfRule>
  </conditionalFormatting>
  <conditionalFormatting sqref="B61:H61">
    <cfRule type="expression" dxfId="17" priority="30" stopIfTrue="1">
      <formula>OR($F$29-$H$29=0,$G$29-$I$29=0,NOT(I59))</formula>
    </cfRule>
  </conditionalFormatting>
  <conditionalFormatting sqref="B46:H46">
    <cfRule type="expression" dxfId="16" priority="31" stopIfTrue="1">
      <formula>OR($F$25-$H$25=0,$G$25-$I$25=0,NOT(I44))</formula>
    </cfRule>
  </conditionalFormatting>
  <conditionalFormatting sqref="G29">
    <cfRule type="expression" dxfId="15" priority="32" stopIfTrue="1">
      <formula>$G$29-$I$29=1</formula>
    </cfRule>
  </conditionalFormatting>
  <conditionalFormatting sqref="B55:H55">
    <cfRule type="expression" dxfId="14" priority="33" stopIfTrue="1">
      <formula>OR($F$28-$H$28&lt;1,NOT(I52))</formula>
    </cfRule>
  </conditionalFormatting>
  <conditionalFormatting sqref="B69:H69">
    <cfRule type="expression" dxfId="13" priority="34" stopIfTrue="1">
      <formula>($F$33-$H$33)&lt;1</formula>
    </cfRule>
  </conditionalFormatting>
  <conditionalFormatting sqref="F32">
    <cfRule type="expression" dxfId="12" priority="35" stopIfTrue="1">
      <formula>$F$32-$H$32=1</formula>
    </cfRule>
  </conditionalFormatting>
  <conditionalFormatting sqref="F30">
    <cfRule type="expression" dxfId="11" priority="36" stopIfTrue="1">
      <formula>$F$30-$H$30=1</formula>
    </cfRule>
  </conditionalFormatting>
  <conditionalFormatting sqref="F31">
    <cfRule type="expression" dxfId="10" priority="37" stopIfTrue="1">
      <formula>$F$31-$H$31=1</formula>
    </cfRule>
  </conditionalFormatting>
  <conditionalFormatting sqref="F33">
    <cfRule type="expression" dxfId="9" priority="38" stopIfTrue="1">
      <formula>$F$33-$H$33=1</formula>
    </cfRule>
  </conditionalFormatting>
  <conditionalFormatting sqref="B70:H70">
    <cfRule type="expression" dxfId="8" priority="39" stopIfTrue="1">
      <formula>OR($F$33-$H$33=0,NOT(I68))</formula>
    </cfRule>
  </conditionalFormatting>
  <conditionalFormatting sqref="B72:H72">
    <cfRule type="expression" dxfId="7" priority="40" stopIfTrue="1">
      <formula>OR($F$34-$H$34=0,NOT(I71))</formula>
    </cfRule>
  </conditionalFormatting>
  <conditionalFormatting sqref="B74:H74">
    <cfRule type="expression" dxfId="6" priority="41" stopIfTrue="1">
      <formula>OR($F$35-$H$35=0,NOT(I73))</formula>
    </cfRule>
  </conditionalFormatting>
  <conditionalFormatting sqref="F35">
    <cfRule type="expression" dxfId="5" priority="42" stopIfTrue="1">
      <formula>$F$35-$H$35=1</formula>
    </cfRule>
  </conditionalFormatting>
  <conditionalFormatting sqref="F36">
    <cfRule type="expression" dxfId="4" priority="43" stopIfTrue="1">
      <formula>$F$36-$H$36=1</formula>
    </cfRule>
  </conditionalFormatting>
  <conditionalFormatting sqref="B76:H76">
    <cfRule type="expression" dxfId="3" priority="44" stopIfTrue="1">
      <formula>OR($F$36-$H$36=0,NOT(I75))</formula>
    </cfRule>
  </conditionalFormatting>
  <conditionalFormatting sqref="F34">
    <cfRule type="expression" dxfId="2" priority="45" stopIfTrue="1">
      <formula>$F$34-$H$34=1</formula>
    </cfRule>
  </conditionalFormatting>
  <conditionalFormatting sqref="F23">
    <cfRule type="expression" dxfId="1" priority="2" stopIfTrue="1">
      <formula>$F$23-$H$23=1</formula>
    </cfRule>
  </conditionalFormatting>
  <conditionalFormatting sqref="B43:H43">
    <cfRule type="expression" dxfId="0" priority="1" stopIfTrue="1">
      <formula>OR($F$24-$H$24=0,NOT(I42))</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37</xdr:row>
                    <xdr:rowOff>0</xdr:rowOff>
                  </from>
                  <to>
                    <xdr:col>7</xdr:col>
                    <xdr:colOff>365760</xdr:colOff>
                    <xdr:row>37</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39</xdr:row>
                    <xdr:rowOff>30480</xdr:rowOff>
                  </from>
                  <to>
                    <xdr:col>7</xdr:col>
                    <xdr:colOff>365760</xdr:colOff>
                    <xdr:row>39</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43</xdr:row>
                    <xdr:rowOff>30480</xdr:rowOff>
                  </from>
                  <to>
                    <xdr:col>7</xdr:col>
                    <xdr:colOff>365760</xdr:colOff>
                    <xdr:row>43</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46</xdr:row>
                    <xdr:rowOff>30480</xdr:rowOff>
                  </from>
                  <to>
                    <xdr:col>7</xdr:col>
                    <xdr:colOff>365760</xdr:colOff>
                    <xdr:row>46</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49</xdr:row>
                    <xdr:rowOff>30480</xdr:rowOff>
                  </from>
                  <to>
                    <xdr:col>7</xdr:col>
                    <xdr:colOff>365760</xdr:colOff>
                    <xdr:row>49</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51</xdr:row>
                    <xdr:rowOff>30480</xdr:rowOff>
                  </from>
                  <to>
                    <xdr:col>7</xdr:col>
                    <xdr:colOff>365760</xdr:colOff>
                    <xdr:row>51</xdr:row>
                    <xdr:rowOff>220980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58</xdr:row>
                    <xdr:rowOff>30480</xdr:rowOff>
                  </from>
                  <to>
                    <xdr:col>7</xdr:col>
                    <xdr:colOff>365760</xdr:colOff>
                    <xdr:row>58</xdr:row>
                    <xdr:rowOff>220980</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22860</xdr:colOff>
                    <xdr:row>61</xdr:row>
                    <xdr:rowOff>30480</xdr:rowOff>
                  </from>
                  <to>
                    <xdr:col>7</xdr:col>
                    <xdr:colOff>365760</xdr:colOff>
                    <xdr:row>61</xdr:row>
                    <xdr:rowOff>220980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22860</xdr:colOff>
                    <xdr:row>63</xdr:row>
                    <xdr:rowOff>30480</xdr:rowOff>
                  </from>
                  <to>
                    <xdr:col>7</xdr:col>
                    <xdr:colOff>365760</xdr:colOff>
                    <xdr:row>63</xdr:row>
                    <xdr:rowOff>220980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22860</xdr:colOff>
                    <xdr:row>65</xdr:row>
                    <xdr:rowOff>30480</xdr:rowOff>
                  </from>
                  <to>
                    <xdr:col>7</xdr:col>
                    <xdr:colOff>365760</xdr:colOff>
                    <xdr:row>65</xdr:row>
                    <xdr:rowOff>220980</xdr:rowOff>
                  </to>
                </anchor>
              </controlPr>
            </control>
          </mc:Choice>
        </mc:AlternateContent>
        <mc:AlternateContent xmlns:mc="http://schemas.openxmlformats.org/markup-compatibility/2006">
          <mc:Choice Requires="x14">
            <control shapeId="2121" r:id="rId15" name="Drop Down 73">
              <controlPr locked="0" defaultSize="0" autoLine="0" autoPict="0">
                <anchor moveWithCells="1">
                  <from>
                    <xdr:col>1</xdr:col>
                    <xdr:colOff>22860</xdr:colOff>
                    <xdr:row>44</xdr:row>
                    <xdr:rowOff>30480</xdr:rowOff>
                  </from>
                  <to>
                    <xdr:col>7</xdr:col>
                    <xdr:colOff>365760</xdr:colOff>
                    <xdr:row>44</xdr:row>
                    <xdr:rowOff>236220</xdr:rowOff>
                  </to>
                </anchor>
              </controlPr>
            </control>
          </mc:Choice>
        </mc:AlternateContent>
        <mc:AlternateContent xmlns:mc="http://schemas.openxmlformats.org/markup-compatibility/2006">
          <mc:Choice Requires="x14">
            <control shapeId="2122" r:id="rId16" name="Drop Down 74">
              <controlPr locked="0" defaultSize="0" autoLine="0" autoPict="0">
                <anchor moveWithCells="1">
                  <from>
                    <xdr:col>1</xdr:col>
                    <xdr:colOff>22860</xdr:colOff>
                    <xdr:row>53</xdr:row>
                    <xdr:rowOff>30480</xdr:rowOff>
                  </from>
                  <to>
                    <xdr:col>7</xdr:col>
                    <xdr:colOff>365760</xdr:colOff>
                    <xdr:row>53</xdr:row>
                    <xdr:rowOff>220980</xdr:rowOff>
                  </to>
                </anchor>
              </controlPr>
            </control>
          </mc:Choice>
        </mc:AlternateContent>
        <mc:AlternateContent xmlns:mc="http://schemas.openxmlformats.org/markup-compatibility/2006">
          <mc:Choice Requires="x14">
            <control shapeId="2123" r:id="rId17" name="Drop Down 75">
              <controlPr locked="0" defaultSize="0" autoLine="0" autoPict="0">
                <anchor moveWithCells="1">
                  <from>
                    <xdr:col>1</xdr:col>
                    <xdr:colOff>22860</xdr:colOff>
                    <xdr:row>59</xdr:row>
                    <xdr:rowOff>30480</xdr:rowOff>
                  </from>
                  <to>
                    <xdr:col>7</xdr:col>
                    <xdr:colOff>365760</xdr:colOff>
                    <xdr:row>59</xdr:row>
                    <xdr:rowOff>236220</xdr:rowOff>
                  </to>
                </anchor>
              </controlPr>
            </control>
          </mc:Choice>
        </mc:AlternateContent>
        <mc:AlternateContent xmlns:mc="http://schemas.openxmlformats.org/markup-compatibility/2006">
          <mc:Choice Requires="x14">
            <control shapeId="2124" r:id="rId18" name="Drop Down 76">
              <controlPr locked="0" defaultSize="0" autoLine="0" autoPict="0">
                <anchor moveWithCells="1">
                  <from>
                    <xdr:col>6</xdr:col>
                    <xdr:colOff>7620</xdr:colOff>
                    <xdr:row>16</xdr:row>
                    <xdr:rowOff>53340</xdr:rowOff>
                  </from>
                  <to>
                    <xdr:col>7</xdr:col>
                    <xdr:colOff>0</xdr:colOff>
                    <xdr:row>16</xdr:row>
                    <xdr:rowOff>335280</xdr:rowOff>
                  </to>
                </anchor>
              </controlPr>
            </control>
          </mc:Choice>
        </mc:AlternateContent>
        <mc:AlternateContent xmlns:mc="http://schemas.openxmlformats.org/markup-compatibility/2006">
          <mc:Choice Requires="x14">
            <control shapeId="2125" r:id="rId19" name="Drop Down 77">
              <controlPr locked="0" defaultSize="0" autoLine="0" autoPict="0">
                <anchor moveWithCells="1">
                  <from>
                    <xdr:col>1</xdr:col>
                    <xdr:colOff>22860</xdr:colOff>
                    <xdr:row>67</xdr:row>
                    <xdr:rowOff>30480</xdr:rowOff>
                  </from>
                  <to>
                    <xdr:col>7</xdr:col>
                    <xdr:colOff>365760</xdr:colOff>
                    <xdr:row>67</xdr:row>
                    <xdr:rowOff>220980</xdr:rowOff>
                  </to>
                </anchor>
              </controlPr>
            </control>
          </mc:Choice>
        </mc:AlternateContent>
        <mc:AlternateContent xmlns:mc="http://schemas.openxmlformats.org/markup-compatibility/2006">
          <mc:Choice Requires="x14">
            <control shapeId="2126" r:id="rId20" name="Drop Down 78">
              <controlPr locked="0" defaultSize="0" autoLine="0" autoPict="0">
                <anchor moveWithCells="1">
                  <from>
                    <xdr:col>1</xdr:col>
                    <xdr:colOff>22860</xdr:colOff>
                    <xdr:row>70</xdr:row>
                    <xdr:rowOff>30480</xdr:rowOff>
                  </from>
                  <to>
                    <xdr:col>7</xdr:col>
                    <xdr:colOff>365760</xdr:colOff>
                    <xdr:row>71</xdr:row>
                    <xdr:rowOff>22860</xdr:rowOff>
                  </to>
                </anchor>
              </controlPr>
            </control>
          </mc:Choice>
        </mc:AlternateContent>
        <mc:AlternateContent xmlns:mc="http://schemas.openxmlformats.org/markup-compatibility/2006">
          <mc:Choice Requires="x14">
            <control shapeId="2127" r:id="rId21" name="Drop Down 79">
              <controlPr locked="0" defaultSize="0" autoLine="0" autoPict="0">
                <anchor moveWithCells="1">
                  <from>
                    <xdr:col>1</xdr:col>
                    <xdr:colOff>22860</xdr:colOff>
                    <xdr:row>72</xdr:row>
                    <xdr:rowOff>30480</xdr:rowOff>
                  </from>
                  <to>
                    <xdr:col>7</xdr:col>
                    <xdr:colOff>365760</xdr:colOff>
                    <xdr:row>73</xdr:row>
                    <xdr:rowOff>22860</xdr:rowOff>
                  </to>
                </anchor>
              </controlPr>
            </control>
          </mc:Choice>
        </mc:AlternateContent>
        <mc:AlternateContent xmlns:mc="http://schemas.openxmlformats.org/markup-compatibility/2006">
          <mc:Choice Requires="x14">
            <control shapeId="2128" r:id="rId22" name="Drop Down 80">
              <controlPr locked="0" defaultSize="0" autoLine="0" autoPict="0">
                <anchor moveWithCells="1">
                  <from>
                    <xdr:col>1</xdr:col>
                    <xdr:colOff>22860</xdr:colOff>
                    <xdr:row>74</xdr:row>
                    <xdr:rowOff>30480</xdr:rowOff>
                  </from>
                  <to>
                    <xdr:col>7</xdr:col>
                    <xdr:colOff>365760</xdr:colOff>
                    <xdr:row>75</xdr:row>
                    <xdr:rowOff>22860</xdr:rowOff>
                  </to>
                </anchor>
              </controlPr>
            </control>
          </mc:Choice>
        </mc:AlternateContent>
        <mc:AlternateContent xmlns:mc="http://schemas.openxmlformats.org/markup-compatibility/2006">
          <mc:Choice Requires="x14">
            <control shapeId="2129" r:id="rId23" name="Drop Down 81">
              <controlPr locked="0" defaultSize="0" autoLine="0" autoPict="0">
                <anchor moveWithCells="1">
                  <from>
                    <xdr:col>1</xdr:col>
                    <xdr:colOff>22860</xdr:colOff>
                    <xdr:row>41</xdr:row>
                    <xdr:rowOff>30480</xdr:rowOff>
                  </from>
                  <to>
                    <xdr:col>7</xdr:col>
                    <xdr:colOff>365760</xdr:colOff>
                    <xdr:row>41</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Hints1</vt:lpstr>
      <vt:lpstr>Reporting</vt:lpstr>
      <vt:lpstr>Hinweise1</vt:lpstr>
      <vt:lpstr>Hinweise2</vt:lpstr>
      <vt:lpstr>Hinweise3</vt:lpstr>
      <vt:lpstr>Ergebnisangabe</vt:lpstr>
      <vt:lpstr>Kontakt</vt:lpstr>
      <vt:lpstr>Teilnehmerdaten</vt:lpstr>
      <vt:lpstr>Ergebnisse</vt:lpstr>
      <vt:lpstr>Mitteilungen</vt:lpstr>
      <vt:lpstr>Zucker</vt:lpstr>
      <vt:lpstr>Fructose</vt:lpstr>
      <vt:lpstr>Maltose</vt:lpstr>
      <vt:lpstr>Diastasezahl</vt:lpstr>
      <vt:lpstr>Prolin</vt:lpstr>
      <vt:lpstr>Saeuren</vt:lpstr>
      <vt:lpstr>HMF</vt:lpstr>
      <vt:lpstr>Leitfaehigkeit</vt:lpstr>
      <vt:lpstr>pHWert</vt:lpstr>
      <vt:lpstr>Wasser</vt:lpstr>
      <vt:lpstr>Saccharasezahl</vt:lpstr>
      <vt:lpstr>Glycerin</vt:lpstr>
      <vt:lpstr>Färbung</vt:lpstr>
      <vt:lpstr>Ethanol</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2022-09-14T18:49:50Z</cp:lastPrinted>
  <dcterms:created xsi:type="dcterms:W3CDTF">2005-02-14T18:41:01Z</dcterms:created>
  <dcterms:modified xsi:type="dcterms:W3CDTF">2022-09-25T16:14:00Z</dcterms:modified>
</cp:coreProperties>
</file>